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6.20\兒少福利組\01-福利規劃科\5-1.兒權公約\12-兒少統計專區（首次19-20、第二次17）\07-會後更新資料及公告(終版)\06公告統計表\第4區身心障礙、基本健康與福利\4.3.7活產新生兒低出生體重率（按產婦年齡別分）\"/>
    </mc:Choice>
  </mc:AlternateContent>
  <xr:revisionPtr revIDLastSave="0" documentId="8_{789F67D3-1473-4A72-8DBB-499F6CD6786B}" xr6:coauthVersionLast="47" xr6:coauthVersionMax="47" xr10:uidLastSave="{00000000-0000-0000-0000-000000000000}"/>
  <bookViews>
    <workbookView xWindow="3420" yWindow="0" windowWidth="22515" windowHeight="14235" xr2:uid="{00000000-000D-0000-FFFF-FFFF00000000}"/>
  </bookViews>
  <sheets>
    <sheet name="2024" sheetId="7" r:id="rId1"/>
    <sheet name="2023" sheetId="1" r:id="rId2"/>
    <sheet name="2022" sheetId="2" r:id="rId3"/>
    <sheet name="2021" sheetId="3" r:id="rId4"/>
    <sheet name="2020" sheetId="4" r:id="rId5"/>
    <sheet name="2019" sheetId="5" r:id="rId6"/>
    <sheet name="2018" sheetId="6" r:id="rId7"/>
  </sheets>
  <definedNames>
    <definedName name="_xlnm.Print_Area" localSheetId="6">'2018'!$A$1:$G$15</definedName>
    <definedName name="_xlnm.Print_Area" localSheetId="5">'2019'!$A$1:$G$15</definedName>
    <definedName name="_xlnm.Print_Area" localSheetId="4">'2020'!$A$1:$G$15</definedName>
    <definedName name="_xlnm.Print_Area" localSheetId="3">'2021'!$A$1:$G$15</definedName>
    <definedName name="_xlnm.Print_Area" localSheetId="2">'2022'!$A$1:$G$15</definedName>
    <definedName name="_xlnm.Print_Area" localSheetId="1">'2023'!$A$1:$G$15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6" l="1"/>
  <c r="E6" i="6"/>
  <c r="G14" i="5"/>
  <c r="F14" i="5"/>
  <c r="E13" i="5"/>
  <c r="G13" i="5" s="1"/>
  <c r="D13" i="5"/>
  <c r="F13" i="5" s="1"/>
  <c r="E12" i="5"/>
  <c r="G12" i="5" s="1"/>
  <c r="D12" i="5"/>
  <c r="F12" i="5" s="1"/>
  <c r="E11" i="5"/>
  <c r="G11" i="5" s="1"/>
  <c r="D11" i="5"/>
  <c r="F11" i="5" s="1"/>
  <c r="E10" i="5"/>
  <c r="G10" i="5" s="1"/>
  <c r="D10" i="5"/>
  <c r="F10" i="5" s="1"/>
  <c r="E9" i="5"/>
  <c r="G9" i="5" s="1"/>
  <c r="D9" i="5"/>
  <c r="F9" i="5" s="1"/>
  <c r="E8" i="5"/>
  <c r="G8" i="5" s="1"/>
  <c r="D8" i="5"/>
  <c r="F8" i="5" s="1"/>
  <c r="E7" i="5"/>
  <c r="G7" i="5" s="1"/>
  <c r="D7" i="5"/>
  <c r="F7" i="5" s="1"/>
  <c r="D6" i="5"/>
  <c r="E6" i="5" s="1"/>
  <c r="E14" i="4"/>
  <c r="G14" i="4" s="1"/>
  <c r="D14" i="4"/>
  <c r="F14" i="4" s="1"/>
  <c r="E13" i="4"/>
  <c r="G13" i="4" s="1"/>
  <c r="D13" i="4"/>
  <c r="F13" i="4" s="1"/>
  <c r="E12" i="4"/>
  <c r="G12" i="4" s="1"/>
  <c r="D12" i="4"/>
  <c r="F12" i="4" s="1"/>
  <c r="E11" i="4"/>
  <c r="G11" i="4" s="1"/>
  <c r="D11" i="4"/>
  <c r="F11" i="4" s="1"/>
  <c r="E10" i="4"/>
  <c r="G10" i="4" s="1"/>
  <c r="D10" i="4"/>
  <c r="F10" i="4" s="1"/>
  <c r="E9" i="4"/>
  <c r="G9" i="4" s="1"/>
  <c r="D9" i="4"/>
  <c r="F9" i="4" s="1"/>
  <c r="E8" i="4"/>
  <c r="G8" i="4" s="1"/>
  <c r="D8" i="4"/>
  <c r="F8" i="4" s="1"/>
  <c r="E7" i="4"/>
  <c r="G7" i="4" s="1"/>
  <c r="D7" i="4"/>
  <c r="F7" i="4" s="1"/>
  <c r="D6" i="4"/>
  <c r="E6" i="4" s="1"/>
  <c r="G14" i="3"/>
  <c r="F14" i="3"/>
  <c r="G13" i="3"/>
  <c r="F13" i="3"/>
  <c r="G12" i="3"/>
  <c r="F12" i="3"/>
  <c r="G11" i="3"/>
  <c r="F11" i="3"/>
  <c r="G10" i="3"/>
  <c r="F10" i="3"/>
  <c r="G9" i="3"/>
  <c r="F9" i="3"/>
  <c r="G8" i="3"/>
  <c r="F8" i="3"/>
  <c r="G7" i="3"/>
  <c r="F7" i="3"/>
  <c r="F6" i="3"/>
  <c r="G6" i="3" s="1"/>
  <c r="F6" i="4" l="1"/>
  <c r="G6" i="4" s="1"/>
  <c r="F6" i="5"/>
  <c r="G6" i="5" s="1"/>
</calcChain>
</file>

<file path=xl/sharedStrings.xml><?xml version="1.0" encoding="utf-8"?>
<sst xmlns="http://schemas.openxmlformats.org/spreadsheetml/2006/main" count="154" uniqueCount="38">
  <si>
    <r>
      <rPr>
        <sz val="14"/>
        <color rgb="FF000000"/>
        <rFont val="標楷體"/>
        <family val="4"/>
        <charset val="136"/>
      </rPr>
      <t>產婦年齡</t>
    </r>
  </si>
  <si>
    <r>
      <rPr>
        <sz val="14"/>
        <color rgb="FF000000"/>
        <rFont val="標楷體"/>
        <family val="4"/>
        <charset val="136"/>
      </rPr>
      <t>合計</t>
    </r>
  </si>
  <si>
    <r>
      <rPr>
        <sz val="14"/>
        <color rgb="FF000000"/>
        <rFont val="標楷體"/>
        <family val="4"/>
        <charset val="136"/>
      </rPr>
      <t>出生體重</t>
    </r>
  </si>
  <si>
    <r>
      <t>2500</t>
    </r>
    <r>
      <rPr>
        <sz val="14"/>
        <color rgb="FF000000"/>
        <rFont val="標楷體"/>
        <family val="4"/>
        <charset val="136"/>
      </rPr>
      <t>公克及以上</t>
    </r>
  </si>
  <si>
    <r>
      <rPr>
        <sz val="14"/>
        <color rgb="FF000000"/>
        <rFont val="標楷體"/>
        <family val="4"/>
        <charset val="136"/>
      </rPr>
      <t>人數</t>
    </r>
  </si>
  <si>
    <r>
      <rPr>
        <sz val="14"/>
        <color rgb="FF000000"/>
        <rFont val="標楷體"/>
        <family val="4"/>
        <charset val="136"/>
      </rPr>
      <t>百分比</t>
    </r>
  </si>
  <si>
    <r>
      <rPr>
        <b/>
        <sz val="12"/>
        <color rgb="FF000000"/>
        <rFont val="標楷體"/>
        <family val="4"/>
        <charset val="136"/>
      </rPr>
      <t>合計</t>
    </r>
  </si>
  <si>
    <t>&lt;20</t>
  </si>
  <si>
    <t>20-24</t>
  </si>
  <si>
    <t>25-29</t>
  </si>
  <si>
    <t>30-34</t>
  </si>
  <si>
    <t>35-39</t>
  </si>
  <si>
    <t>40-44</t>
  </si>
  <si>
    <t>45-49</t>
  </si>
  <si>
    <r>
      <t>2023</t>
    </r>
    <r>
      <rPr>
        <sz val="16"/>
        <rFont val="標楷體"/>
        <family val="4"/>
        <charset val="136"/>
      </rPr>
      <t>年出生通報活產新生兒低出生體重率</t>
    </r>
    <r>
      <rPr>
        <sz val="16"/>
        <rFont val="Times New Roman"/>
        <family val="1"/>
      </rPr>
      <t>--</t>
    </r>
    <r>
      <rPr>
        <sz val="16"/>
        <rFont val="標楷體"/>
        <family val="4"/>
        <charset val="136"/>
      </rPr>
      <t>按產婦年齡分</t>
    </r>
  </si>
  <si>
    <r>
      <rPr>
        <sz val="14"/>
        <rFont val="標楷體"/>
        <family val="4"/>
        <charset val="136"/>
      </rPr>
      <t>產婦年齡</t>
    </r>
  </si>
  <si>
    <r>
      <rPr>
        <sz val="14"/>
        <rFont val="標楷體"/>
        <family val="4"/>
        <charset val="136"/>
      </rPr>
      <t>合計</t>
    </r>
  </si>
  <si>
    <r>
      <rPr>
        <sz val="14"/>
        <rFont val="標楷體"/>
        <family val="4"/>
        <charset val="136"/>
      </rPr>
      <t>出生體重</t>
    </r>
  </si>
  <si>
    <r>
      <rPr>
        <sz val="14"/>
        <rFont val="標楷體"/>
        <family val="4"/>
        <charset val="136"/>
      </rPr>
      <t>未滿</t>
    </r>
    <r>
      <rPr>
        <sz val="14"/>
        <rFont val="Times New Roman"/>
        <family val="1"/>
      </rPr>
      <t>2500</t>
    </r>
    <r>
      <rPr>
        <sz val="14"/>
        <rFont val="標楷體"/>
        <family val="4"/>
        <charset val="136"/>
      </rPr>
      <t xml:space="preserve">公克
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低出生體重</t>
    </r>
    <r>
      <rPr>
        <sz val="14"/>
        <rFont val="Times New Roman"/>
        <family val="1"/>
      </rPr>
      <t>)</t>
    </r>
  </si>
  <si>
    <r>
      <t>2500</t>
    </r>
    <r>
      <rPr>
        <sz val="14"/>
        <rFont val="標楷體"/>
        <family val="4"/>
        <charset val="136"/>
      </rPr>
      <t>公克及以上</t>
    </r>
  </si>
  <si>
    <r>
      <rPr>
        <sz val="14"/>
        <rFont val="標楷體"/>
        <family val="4"/>
        <charset val="136"/>
      </rPr>
      <t>人數</t>
    </r>
  </si>
  <si>
    <r>
      <rPr>
        <sz val="14"/>
        <rFont val="標楷體"/>
        <family val="4"/>
        <charset val="136"/>
      </rPr>
      <t>百分比</t>
    </r>
  </si>
  <si>
    <r>
      <rPr>
        <b/>
        <sz val="12"/>
        <rFont val="標楷體"/>
        <family val="4"/>
        <charset val="136"/>
      </rPr>
      <t>合計</t>
    </r>
  </si>
  <si>
    <r>
      <rPr>
        <sz val="14"/>
        <rFont val="標楷體"/>
        <family val="4"/>
        <charset val="136"/>
      </rPr>
      <t>≧</t>
    </r>
    <r>
      <rPr>
        <sz val="14"/>
        <rFont val="Times New Roman"/>
        <family val="1"/>
      </rPr>
      <t>50</t>
    </r>
  </si>
  <si>
    <r>
      <rPr>
        <sz val="12"/>
        <rFont val="標楷體"/>
        <family val="4"/>
        <charset val="136"/>
      </rPr>
      <t>備註：合計人數含產婦年齡不詳共</t>
    </r>
    <r>
      <rPr>
        <sz val="12"/>
        <rFont val="Times New Roman"/>
        <family val="1"/>
      </rPr>
      <t>0</t>
    </r>
    <r>
      <rPr>
        <sz val="12"/>
        <rFont val="標楷體"/>
        <family val="4"/>
        <charset val="136"/>
      </rPr>
      <t xml:space="preserve">案。
</t>
    </r>
    <r>
      <rPr>
        <sz val="12"/>
        <rFont val="Times New Roman"/>
        <family val="1"/>
      </rPr>
      <t>Note: Age of the parturient unknown: 0 cases.</t>
    </r>
  </si>
  <si>
    <r>
      <t>2022</t>
    </r>
    <r>
      <rPr>
        <sz val="16"/>
        <rFont val="標楷體"/>
        <family val="4"/>
        <charset val="136"/>
      </rPr>
      <t>年出生通報活產新生兒低出生體重率</t>
    </r>
    <r>
      <rPr>
        <sz val="16"/>
        <rFont val="Times New Roman"/>
        <family val="1"/>
      </rPr>
      <t>--</t>
    </r>
    <r>
      <rPr>
        <sz val="16"/>
        <rFont val="標楷體"/>
        <family val="4"/>
        <charset val="136"/>
      </rPr>
      <t>按產婦年齡分</t>
    </r>
  </si>
  <si>
    <r>
      <rPr>
        <sz val="12"/>
        <rFont val="標楷體"/>
        <family val="4"/>
        <charset val="136"/>
      </rPr>
      <t>備註：合計人數含產婦年齡不詳共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 xml:space="preserve">案。
</t>
    </r>
    <r>
      <rPr>
        <sz val="12"/>
        <rFont val="Times New Roman"/>
        <family val="1"/>
      </rPr>
      <t>Note: Age of the parturient unknown: 3 cases.</t>
    </r>
  </si>
  <si>
    <r>
      <t>2021</t>
    </r>
    <r>
      <rPr>
        <sz val="16"/>
        <color rgb="FF000000"/>
        <rFont val="標楷體"/>
        <family val="4"/>
        <charset val="136"/>
      </rPr>
      <t>年出生通報活產新生兒低出生體重率</t>
    </r>
    <r>
      <rPr>
        <sz val="16"/>
        <color theme="1"/>
        <rFont val="Times New Roman"/>
        <family val="1"/>
      </rPr>
      <t>--</t>
    </r>
    <r>
      <rPr>
        <sz val="16"/>
        <color rgb="FF000000"/>
        <rFont val="標楷體"/>
        <family val="4"/>
        <charset val="136"/>
      </rPr>
      <t>按產婦年齡分</t>
    </r>
  </si>
  <si>
    <r>
      <rPr>
        <sz val="14"/>
        <color rgb="FF000000"/>
        <rFont val="標楷體"/>
        <family val="4"/>
        <charset val="136"/>
      </rPr>
      <t>未滿</t>
    </r>
    <r>
      <rPr>
        <sz val="14"/>
        <color theme="1"/>
        <rFont val="Times New Roman"/>
        <family val="1"/>
      </rPr>
      <t>2500</t>
    </r>
    <r>
      <rPr>
        <sz val="14"/>
        <color rgb="FF000000"/>
        <rFont val="標楷體"/>
        <family val="4"/>
        <charset val="136"/>
      </rPr>
      <t xml:space="preserve">公克
</t>
    </r>
    <r>
      <rPr>
        <sz val="14"/>
        <color theme="1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低出生體重</t>
    </r>
    <r>
      <rPr>
        <sz val="14"/>
        <color theme="1"/>
        <rFont val="Times New Roman"/>
        <family val="1"/>
      </rPr>
      <t>)</t>
    </r>
  </si>
  <si>
    <r>
      <rPr>
        <sz val="14"/>
        <color rgb="FF000000"/>
        <rFont val="標楷體"/>
        <family val="4"/>
        <charset val="136"/>
      </rPr>
      <t>≧</t>
    </r>
    <r>
      <rPr>
        <sz val="14"/>
        <color theme="1"/>
        <rFont val="Times New Roman"/>
        <family val="1"/>
      </rPr>
      <t>50</t>
    </r>
  </si>
  <si>
    <r>
      <rPr>
        <sz val="10"/>
        <color theme="1"/>
        <rFont val="標楷體"/>
        <family val="4"/>
        <charset val="136"/>
      </rPr>
      <t>備註：合計人數含產婦年齡不詳共</t>
    </r>
    <r>
      <rPr>
        <sz val="10"/>
        <color theme="1"/>
        <rFont val="Times New Roman"/>
        <family val="1"/>
      </rPr>
      <t>1</t>
    </r>
    <r>
      <rPr>
        <sz val="10"/>
        <color theme="1"/>
        <rFont val="標楷體"/>
        <family val="4"/>
        <charset val="136"/>
      </rPr>
      <t xml:space="preserve">案。
</t>
    </r>
    <r>
      <rPr>
        <sz val="10"/>
        <color theme="1"/>
        <rFont val="Times New Roman"/>
        <family val="1"/>
      </rPr>
      <t>Note: Age of the parturient unknown: 1 cases.</t>
    </r>
  </si>
  <si>
    <r>
      <t>2020</t>
    </r>
    <r>
      <rPr>
        <sz val="16"/>
        <color rgb="FF000000"/>
        <rFont val="標楷體"/>
        <family val="4"/>
        <charset val="136"/>
      </rPr>
      <t>年出生通報活產新生兒低出生體重率</t>
    </r>
    <r>
      <rPr>
        <sz val="16"/>
        <color theme="1"/>
        <rFont val="Times New Roman"/>
        <family val="1"/>
      </rPr>
      <t>--</t>
    </r>
    <r>
      <rPr>
        <sz val="16"/>
        <color rgb="FF000000"/>
        <rFont val="標楷體"/>
        <family val="4"/>
        <charset val="136"/>
      </rPr>
      <t>按產婦年齡分</t>
    </r>
  </si>
  <si>
    <r>
      <rPr>
        <sz val="12"/>
        <color rgb="FF000000"/>
        <rFont val="標楷體"/>
        <family val="4"/>
        <charset val="136"/>
      </rPr>
      <t>備註：產婦年齡不詳者共</t>
    </r>
    <r>
      <rPr>
        <sz val="10"/>
        <color theme="1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 xml:space="preserve">案。
</t>
    </r>
    <r>
      <rPr>
        <sz val="10"/>
        <color theme="1"/>
        <rFont val="Times New Roman"/>
        <family val="1"/>
      </rPr>
      <t>Note: Age of the parturient unknown: 2 cases.</t>
    </r>
  </si>
  <si>
    <r>
      <t>2019</t>
    </r>
    <r>
      <rPr>
        <sz val="16"/>
        <color rgb="FF000000"/>
        <rFont val="標楷體"/>
        <family val="4"/>
        <charset val="136"/>
      </rPr>
      <t>年出生通報活產新生兒低出生體重率</t>
    </r>
    <r>
      <rPr>
        <sz val="16"/>
        <color theme="1"/>
        <rFont val="Times New Roman"/>
        <family val="1"/>
      </rPr>
      <t>--</t>
    </r>
    <r>
      <rPr>
        <sz val="16"/>
        <color rgb="FF000000"/>
        <rFont val="標楷體"/>
        <family val="4"/>
        <charset val="136"/>
      </rPr>
      <t>按產婦年齡分</t>
    </r>
  </si>
  <si>
    <r>
      <rPr>
        <sz val="12"/>
        <color rgb="FF000000"/>
        <rFont val="標楷體"/>
        <family val="4"/>
        <charset val="136"/>
      </rPr>
      <t>備註：產婦年齡不詳者共</t>
    </r>
    <r>
      <rPr>
        <sz val="10"/>
        <color theme="1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 xml:space="preserve">案。
</t>
    </r>
    <r>
      <rPr>
        <sz val="10"/>
        <color theme="1"/>
        <rFont val="Times New Roman"/>
        <family val="1"/>
      </rPr>
      <t>Note: Age of the parturient unknown: 4 cases.</t>
    </r>
  </si>
  <si>
    <r>
      <t>2018</t>
    </r>
    <r>
      <rPr>
        <sz val="16"/>
        <color rgb="FF000000"/>
        <rFont val="標楷體"/>
        <family val="4"/>
        <charset val="136"/>
      </rPr>
      <t>年出生通報活產新生兒低出生體重率</t>
    </r>
    <r>
      <rPr>
        <sz val="16"/>
        <color theme="1"/>
        <rFont val="Times New Roman"/>
        <family val="1"/>
      </rPr>
      <t>--</t>
    </r>
    <r>
      <rPr>
        <sz val="16"/>
        <color rgb="FF000000"/>
        <rFont val="標楷體"/>
        <family val="4"/>
        <charset val="136"/>
      </rPr>
      <t>按產婦年齡分</t>
    </r>
  </si>
  <si>
    <r>
      <rPr>
        <sz val="12"/>
        <color rgb="FF000000"/>
        <rFont val="標楷體"/>
        <family val="4"/>
        <charset val="136"/>
      </rPr>
      <t>備註：產婦年齡不詳者共</t>
    </r>
    <r>
      <rPr>
        <sz val="10"/>
        <color theme="1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 xml:space="preserve">案。
</t>
    </r>
    <r>
      <rPr>
        <sz val="10"/>
        <color theme="1"/>
        <rFont val="Times New Roman"/>
        <family val="1"/>
      </rPr>
      <t>Note: Age of the parturient unknown: 1 cases.</t>
    </r>
  </si>
  <si>
    <r>
      <t>2024</t>
    </r>
    <r>
      <rPr>
        <sz val="16"/>
        <rFont val="標楷體"/>
        <family val="4"/>
        <charset val="136"/>
      </rPr>
      <t>年出生通報活產新生兒低出生體重率</t>
    </r>
    <r>
      <rPr>
        <sz val="16"/>
        <rFont val="Times New Roman"/>
        <family val="1"/>
      </rPr>
      <t>--</t>
    </r>
    <r>
      <rPr>
        <sz val="16"/>
        <rFont val="標楷體"/>
        <family val="4"/>
        <charset val="136"/>
      </rPr>
      <t>按產婦年齡分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</si>
</sst>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 &quot;;[Red]&quot;(&quot;#,##0&quot;)&quot;"/>
    <numFmt numFmtId="177" formatCode="0.00&quot; &quot;"/>
    <numFmt numFmtId="178" formatCode="0.00&quot; &quot;;[Red]&quot;(&quot;0.00&quot;)&quot;"/>
    <numFmt numFmtId="179" formatCode="#,##0&quot; &quot;"/>
    <numFmt numFmtId="180" formatCode="#,##0&quot; &quot;;&quot;(&quot;#,##0&quot;)&quot;"/>
  </numFmts>
  <fonts count="36" x14ac:knownFonts="1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theme="1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sz val="11"/>
      <color rgb="FF000000"/>
      <name val="新細明體"/>
      <family val="1"/>
      <charset val="136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theme="1"/>
      <name val="Liberation Sans"/>
      <family val="2"/>
    </font>
    <font>
      <sz val="18"/>
      <color theme="1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sz val="16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9"/>
      <name val="細明體"/>
      <family val="3"/>
      <charset val="136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標楷體"/>
      <family val="4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10"/>
      <name val="Times New Roman"/>
      <family val="1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2"/>
      <color rgb="FF000000"/>
      <name val="標楷體"/>
      <family val="4"/>
      <charset val="136"/>
    </font>
    <font>
      <sz val="10"/>
      <color rgb="FFFF000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0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0" borderId="0" applyNumberFormat="0" applyBorder="0" applyProtection="0">
      <alignment vertical="center"/>
    </xf>
    <xf numFmtId="0" fontId="6" fillId="6" borderId="0" applyNumberFormat="0" applyBorder="0" applyProtection="0">
      <alignment vertical="center"/>
    </xf>
    <xf numFmtId="0" fontId="7" fillId="0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1" fillId="0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3" fillId="8" borderId="1" applyNumberFormat="0" applyProtection="0">
      <alignment vertical="center"/>
    </xf>
    <xf numFmtId="0" fontId="14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</cellStyleXfs>
  <cellXfs count="80">
    <xf numFmtId="0" fontId="0" fillId="0" borderId="0" xfId="0">
      <alignment vertical="center"/>
    </xf>
    <xf numFmtId="0" fontId="19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176" fontId="19" fillId="0" borderId="0" xfId="0" applyNumberFormat="1" applyFont="1" applyFill="1" applyAlignment="1">
      <alignment vertical="center"/>
    </xf>
    <xf numFmtId="178" fontId="19" fillId="0" borderId="0" xfId="0" applyNumberFormat="1" applyFont="1" applyFill="1" applyAlignment="1">
      <alignment vertical="center"/>
    </xf>
    <xf numFmtId="176" fontId="21" fillId="0" borderId="3" xfId="0" applyNumberFormat="1" applyFont="1" applyFill="1" applyBorder="1" applyAlignment="1">
      <alignment horizontal="center" vertical="center" wrapText="1"/>
    </xf>
    <xf numFmtId="178" fontId="21" fillId="0" borderId="3" xfId="0" applyNumberFormat="1" applyFont="1" applyFill="1" applyBorder="1" applyAlignment="1">
      <alignment horizontal="center" vertical="center"/>
    </xf>
    <xf numFmtId="178" fontId="21" fillId="0" borderId="4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176" fontId="22" fillId="9" borderId="0" xfId="0" applyNumberFormat="1" applyFont="1" applyFill="1" applyAlignment="1">
      <alignment horizontal="right" vertical="center" wrapText="1"/>
    </xf>
    <xf numFmtId="177" fontId="22" fillId="9" borderId="0" xfId="0" applyNumberFormat="1" applyFont="1" applyFill="1" applyAlignment="1">
      <alignment horizontal="right" vertical="center" wrapText="1"/>
    </xf>
    <xf numFmtId="178" fontId="22" fillId="0" borderId="7" xfId="0" applyNumberFormat="1" applyFont="1" applyFill="1" applyBorder="1" applyAlignment="1">
      <alignment horizontal="right" vertical="center" wrapText="1"/>
    </xf>
    <xf numFmtId="0" fontId="21" fillId="0" borderId="6" xfId="0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horizontal="right" vertical="center" wrapText="1"/>
    </xf>
    <xf numFmtId="177" fontId="21" fillId="0" borderId="6" xfId="0" applyNumberFormat="1" applyFont="1" applyFill="1" applyBorder="1" applyAlignment="1">
      <alignment horizontal="right" vertical="center" wrapText="1"/>
    </xf>
    <xf numFmtId="178" fontId="21" fillId="0" borderId="6" xfId="0" applyNumberFormat="1" applyFont="1" applyFill="1" applyBorder="1" applyAlignment="1">
      <alignment horizontal="right" vertical="center" wrapText="1"/>
    </xf>
    <xf numFmtId="0" fontId="21" fillId="0" borderId="0" xfId="0" applyFont="1" applyFill="1" applyAlignment="1">
      <alignment horizontal="center" vertical="center" wrapText="1"/>
    </xf>
    <xf numFmtId="176" fontId="21" fillId="9" borderId="0" xfId="0" applyNumberFormat="1" applyFont="1" applyFill="1" applyAlignment="1">
      <alignment horizontal="right" vertical="center" wrapText="1"/>
    </xf>
    <xf numFmtId="177" fontId="21" fillId="9" borderId="0" xfId="0" applyNumberFormat="1" applyFont="1" applyFill="1" applyAlignment="1">
      <alignment horizontal="right" vertical="center" wrapText="1"/>
    </xf>
    <xf numFmtId="178" fontId="21" fillId="0" borderId="0" xfId="0" applyNumberFormat="1" applyFont="1" applyFill="1" applyAlignment="1">
      <alignment horizontal="right" vertical="center" wrapText="1"/>
    </xf>
    <xf numFmtId="0" fontId="21" fillId="0" borderId="7" xfId="0" applyFont="1" applyFill="1" applyBorder="1" applyAlignment="1">
      <alignment horizontal="center" vertical="center" wrapText="1"/>
    </xf>
    <xf numFmtId="176" fontId="21" fillId="9" borderId="7" xfId="0" applyNumberFormat="1" applyFont="1" applyFill="1" applyBorder="1" applyAlignment="1">
      <alignment horizontal="right" vertical="center" wrapText="1"/>
    </xf>
    <xf numFmtId="177" fontId="21" fillId="9" borderId="7" xfId="0" applyNumberFormat="1" applyFont="1" applyFill="1" applyBorder="1" applyAlignment="1">
      <alignment horizontal="right" vertical="center" wrapText="1"/>
    </xf>
    <xf numFmtId="178" fontId="21" fillId="0" borderId="7" xfId="0" applyNumberFormat="1" applyFont="1" applyFill="1" applyBorder="1" applyAlignment="1">
      <alignment horizontal="right" vertical="center" wrapText="1"/>
    </xf>
    <xf numFmtId="0" fontId="26" fillId="0" borderId="0" xfId="0" applyFont="1" applyFill="1" applyAlignment="1">
      <alignment vertical="center"/>
    </xf>
    <xf numFmtId="176" fontId="26" fillId="0" borderId="0" xfId="0" applyNumberFormat="1" applyFont="1" applyFill="1" applyAlignment="1">
      <alignment vertical="center"/>
    </xf>
    <xf numFmtId="178" fontId="26" fillId="0" borderId="0" xfId="0" applyNumberFormat="1" applyFont="1" applyFill="1" applyAlignment="1">
      <alignment vertical="center"/>
    </xf>
    <xf numFmtId="176" fontId="27" fillId="0" borderId="3" xfId="0" applyNumberFormat="1" applyFont="1" applyFill="1" applyBorder="1" applyAlignment="1">
      <alignment horizontal="center" vertical="center" wrapText="1"/>
    </xf>
    <xf numFmtId="178" fontId="27" fillId="0" borderId="3" xfId="0" applyNumberFormat="1" applyFont="1" applyFill="1" applyBorder="1" applyAlignment="1">
      <alignment horizontal="center" vertical="center"/>
    </xf>
    <xf numFmtId="178" fontId="27" fillId="0" borderId="4" xfId="0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176" fontId="29" fillId="9" borderId="0" xfId="0" applyNumberFormat="1" applyFont="1" applyFill="1" applyAlignment="1">
      <alignment horizontal="right" vertical="center" wrapText="1"/>
    </xf>
    <xf numFmtId="177" fontId="29" fillId="9" borderId="0" xfId="0" applyNumberFormat="1" applyFont="1" applyFill="1" applyAlignment="1">
      <alignment horizontal="right" vertical="center" wrapText="1"/>
    </xf>
    <xf numFmtId="0" fontId="27" fillId="0" borderId="6" xfId="0" applyFont="1" applyFill="1" applyBorder="1" applyAlignment="1">
      <alignment horizontal="center" vertical="center" wrapText="1"/>
    </xf>
    <xf numFmtId="176" fontId="27" fillId="0" borderId="6" xfId="0" applyNumberFormat="1" applyFont="1" applyFill="1" applyBorder="1" applyAlignment="1">
      <alignment horizontal="right" vertical="center" wrapText="1"/>
    </xf>
    <xf numFmtId="177" fontId="27" fillId="0" borderId="6" xfId="0" applyNumberFormat="1" applyFont="1" applyFill="1" applyBorder="1" applyAlignment="1">
      <alignment horizontal="right" vertical="center" wrapText="1"/>
    </xf>
    <xf numFmtId="0" fontId="27" fillId="0" borderId="0" xfId="0" applyFont="1" applyFill="1" applyAlignment="1">
      <alignment horizontal="center" vertical="center" wrapText="1"/>
    </xf>
    <xf numFmtId="176" fontId="27" fillId="0" borderId="0" xfId="0" applyNumberFormat="1" applyFont="1" applyFill="1" applyAlignment="1">
      <alignment horizontal="right" vertical="center" wrapText="1"/>
    </xf>
    <xf numFmtId="177" fontId="27" fillId="0" borderId="0" xfId="0" applyNumberFormat="1" applyFont="1" applyFill="1" applyAlignment="1">
      <alignment horizontal="right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34" fillId="0" borderId="0" xfId="0" applyFont="1">
      <alignment vertical="center"/>
    </xf>
    <xf numFmtId="176" fontId="34" fillId="0" borderId="0" xfId="0" applyNumberFormat="1" applyFont="1">
      <alignment vertical="center"/>
    </xf>
    <xf numFmtId="178" fontId="34" fillId="0" borderId="0" xfId="0" applyNumberFormat="1" applyFont="1">
      <alignment vertical="center"/>
    </xf>
    <xf numFmtId="0" fontId="31" fillId="0" borderId="6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179" fontId="27" fillId="0" borderId="3" xfId="0" applyNumberFormat="1" applyFont="1" applyFill="1" applyBorder="1" applyAlignment="1">
      <alignment horizontal="center" vertical="center" wrapText="1"/>
    </xf>
    <xf numFmtId="176" fontId="27" fillId="0" borderId="4" xfId="0" applyNumberFormat="1" applyFont="1" applyFill="1" applyBorder="1" applyAlignment="1">
      <alignment horizontal="center" vertical="center" wrapText="1"/>
    </xf>
    <xf numFmtId="177" fontId="27" fillId="0" borderId="3" xfId="0" applyNumberFormat="1" applyFont="1" applyFill="1" applyBorder="1" applyAlignment="1">
      <alignment horizontal="center" vertical="center" wrapText="1"/>
    </xf>
    <xf numFmtId="177" fontId="27" fillId="0" borderId="4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179" fontId="21" fillId="0" borderId="3" xfId="0" applyNumberFormat="1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177" fontId="21" fillId="0" borderId="3" xfId="0" applyNumberFormat="1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79" fontId="27" fillId="0" borderId="3" xfId="0" applyNumberFormat="1" applyFont="1" applyBorder="1" applyAlignment="1">
      <alignment horizontal="center" vertical="center" wrapText="1"/>
    </xf>
    <xf numFmtId="176" fontId="27" fillId="0" borderId="4" xfId="0" applyNumberFormat="1" applyFont="1" applyBorder="1" applyAlignment="1">
      <alignment horizontal="center" vertical="center" wrapText="1"/>
    </xf>
    <xf numFmtId="177" fontId="27" fillId="0" borderId="3" xfId="0" applyNumberFormat="1" applyFont="1" applyBorder="1" applyAlignment="1">
      <alignment horizontal="center" vertical="center" wrapText="1"/>
    </xf>
    <xf numFmtId="177" fontId="27" fillId="0" borderId="4" xfId="0" applyNumberFormat="1" applyFont="1" applyBorder="1" applyAlignment="1">
      <alignment horizontal="center" vertical="center" wrapText="1"/>
    </xf>
    <xf numFmtId="176" fontId="27" fillId="0" borderId="8" xfId="0" applyNumberFormat="1" applyFont="1" applyBorder="1" applyAlignment="1">
      <alignment horizontal="center" vertical="center" wrapText="1"/>
    </xf>
    <xf numFmtId="178" fontId="27" fillId="0" borderId="3" xfId="0" applyNumberFormat="1" applyFont="1" applyBorder="1" applyAlignment="1">
      <alignment horizontal="center" vertical="center"/>
    </xf>
    <xf numFmtId="176" fontId="27" fillId="0" borderId="3" xfId="0" applyNumberFormat="1" applyFont="1" applyBorder="1" applyAlignment="1">
      <alignment horizontal="center" vertical="center" wrapText="1"/>
    </xf>
    <xf numFmtId="178" fontId="27" fillId="0" borderId="4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180" fontId="35" fillId="0" borderId="5" xfId="0" applyNumberFormat="1" applyFont="1" applyBorder="1" applyAlignment="1">
      <alignment horizontal="right" vertical="center" wrapText="1"/>
    </xf>
    <xf numFmtId="177" fontId="35" fillId="9" borderId="0" xfId="0" applyNumberFormat="1" applyFont="1" applyFill="1" applyAlignment="1">
      <alignment horizontal="right" vertical="center" wrapText="1"/>
    </xf>
    <xf numFmtId="176" fontId="35" fillId="9" borderId="0" xfId="0" applyNumberFormat="1" applyFont="1" applyFill="1" applyAlignment="1">
      <alignment horizontal="right" vertical="center" wrapText="1"/>
    </xf>
    <xf numFmtId="0" fontId="27" fillId="0" borderId="6" xfId="0" applyFont="1" applyBorder="1" applyAlignment="1">
      <alignment horizontal="center" vertical="center" wrapText="1"/>
    </xf>
    <xf numFmtId="176" fontId="27" fillId="0" borderId="6" xfId="0" applyNumberFormat="1" applyFont="1" applyBorder="1" applyAlignment="1">
      <alignment horizontal="right" vertical="center" wrapText="1"/>
    </xf>
    <xf numFmtId="177" fontId="27" fillId="0" borderId="6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176" fontId="27" fillId="0" borderId="0" xfId="0" applyNumberFormat="1" applyFont="1" applyAlignment="1">
      <alignment horizontal="right" vertical="center" wrapText="1"/>
    </xf>
    <xf numFmtId="177" fontId="27" fillId="0" borderId="0" xfId="0" applyNumberFormat="1" applyFont="1" applyAlignment="1">
      <alignment horizontal="right" vertical="center" wrapText="1"/>
    </xf>
    <xf numFmtId="0" fontId="27" fillId="0" borderId="7" xfId="0" applyFont="1" applyBorder="1" applyAlignment="1">
      <alignment horizontal="center" vertical="center" wrapText="1"/>
    </xf>
    <xf numFmtId="176" fontId="27" fillId="0" borderId="7" xfId="0" applyNumberFormat="1" applyFont="1" applyBorder="1" applyAlignment="1">
      <alignment horizontal="right" vertical="center" wrapText="1"/>
    </xf>
    <xf numFmtId="0" fontId="31" fillId="0" borderId="6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efault" xfId="6" xr:uid="{00000000-0005-0000-0000-000005000000}"/>
    <cellStyle name="Error" xfId="7" xr:uid="{00000000-0005-0000-0000-000006000000}"/>
    <cellStyle name="Footnote" xfId="8" xr:uid="{00000000-0005-0000-0000-000007000000}"/>
    <cellStyle name="Good" xfId="9" xr:uid="{00000000-0005-0000-0000-000008000000}"/>
    <cellStyle name="Heading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eutral" xfId="14" xr:uid="{00000000-0005-0000-0000-00000D000000}"/>
    <cellStyle name="Note" xfId="15" xr:uid="{00000000-0005-0000-0000-00000E000000}"/>
    <cellStyle name="Result" xfId="16" xr:uid="{00000000-0005-0000-0000-00000F000000}"/>
    <cellStyle name="Status" xfId="17" xr:uid="{00000000-0005-0000-0000-000010000000}"/>
    <cellStyle name="Text" xfId="18" xr:uid="{00000000-0005-0000-0000-000011000000}"/>
    <cellStyle name="Warning" xfId="19" xr:uid="{00000000-0005-0000-0000-000012000000}"/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8A165-DDF8-42F4-8EA1-E6ABDB00877B}">
  <dimension ref="A1:G15"/>
  <sheetViews>
    <sheetView tabSelected="1" topLeftCell="A3" workbookViewId="0">
      <selection activeCell="E11" sqref="E11"/>
    </sheetView>
  </sheetViews>
  <sheetFormatPr defaultRowHeight="12.75" x14ac:dyDescent="0.2"/>
  <cols>
    <col min="1" max="7" width="12.140625" customWidth="1"/>
  </cols>
  <sheetData>
    <row r="1" spans="1:7" ht="21" x14ac:dyDescent="0.2">
      <c r="A1" s="79" t="s">
        <v>37</v>
      </c>
      <c r="B1" s="79"/>
      <c r="C1" s="79"/>
      <c r="D1" s="79"/>
      <c r="E1" s="79"/>
      <c r="F1" s="79"/>
      <c r="G1" s="79"/>
    </row>
    <row r="2" spans="1:7" x14ac:dyDescent="0.2">
      <c r="A2" s="41"/>
      <c r="B2" s="41"/>
      <c r="C2" s="42"/>
      <c r="D2" s="43"/>
      <c r="E2" s="42"/>
      <c r="F2" s="43"/>
      <c r="G2" s="42"/>
    </row>
    <row r="3" spans="1:7" ht="18.75" x14ac:dyDescent="0.2">
      <c r="A3" s="57" t="s">
        <v>15</v>
      </c>
      <c r="B3" s="58" t="s">
        <v>16</v>
      </c>
      <c r="C3" s="58"/>
      <c r="D3" s="59" t="s">
        <v>17</v>
      </c>
      <c r="E3" s="59"/>
      <c r="F3" s="59"/>
      <c r="G3" s="59"/>
    </row>
    <row r="4" spans="1:7" ht="18.75" x14ac:dyDescent="0.2">
      <c r="A4" s="57"/>
      <c r="B4" s="58"/>
      <c r="C4" s="58"/>
      <c r="D4" s="60" t="s">
        <v>18</v>
      </c>
      <c r="E4" s="60"/>
      <c r="F4" s="61" t="s">
        <v>19</v>
      </c>
      <c r="G4" s="61"/>
    </row>
    <row r="5" spans="1:7" ht="19.5" x14ac:dyDescent="0.2">
      <c r="A5" s="57"/>
      <c r="B5" s="62" t="s">
        <v>20</v>
      </c>
      <c r="C5" s="63" t="s">
        <v>21</v>
      </c>
      <c r="D5" s="64" t="s">
        <v>20</v>
      </c>
      <c r="E5" s="63" t="s">
        <v>21</v>
      </c>
      <c r="F5" s="64" t="s">
        <v>20</v>
      </c>
      <c r="G5" s="65" t="s">
        <v>21</v>
      </c>
    </row>
    <row r="6" spans="1:7" ht="18.75" x14ac:dyDescent="0.2">
      <c r="A6" s="66" t="s">
        <v>22</v>
      </c>
      <c r="B6" s="67">
        <v>137088</v>
      </c>
      <c r="C6" s="68">
        <v>100</v>
      </c>
      <c r="D6" s="69">
        <v>15017</v>
      </c>
      <c r="E6" s="68">
        <v>10.9543</v>
      </c>
      <c r="F6" s="69">
        <v>122071</v>
      </c>
      <c r="G6" s="68">
        <v>89.045699999999997</v>
      </c>
    </row>
    <row r="7" spans="1:7" ht="18.75" x14ac:dyDescent="0.2">
      <c r="A7" s="70" t="s">
        <v>7</v>
      </c>
      <c r="B7" s="71">
        <v>1384</v>
      </c>
      <c r="C7" s="72">
        <v>100</v>
      </c>
      <c r="D7" s="71">
        <v>186</v>
      </c>
      <c r="E7" s="72">
        <v>13.439299999999999</v>
      </c>
      <c r="F7" s="71">
        <v>1198</v>
      </c>
      <c r="G7" s="72">
        <v>86.560699999999997</v>
      </c>
    </row>
    <row r="8" spans="1:7" ht="18.75" x14ac:dyDescent="0.2">
      <c r="A8" s="73" t="s">
        <v>8</v>
      </c>
      <c r="B8" s="74">
        <v>9859</v>
      </c>
      <c r="C8" s="75">
        <v>100</v>
      </c>
      <c r="D8" s="74">
        <v>1047</v>
      </c>
      <c r="E8" s="75">
        <v>10.6198</v>
      </c>
      <c r="F8" s="74">
        <v>8812</v>
      </c>
      <c r="G8" s="75">
        <v>89.380300000000005</v>
      </c>
    </row>
    <row r="9" spans="1:7" ht="18.75" x14ac:dyDescent="0.2">
      <c r="A9" s="73" t="s">
        <v>9</v>
      </c>
      <c r="B9" s="74">
        <v>31286</v>
      </c>
      <c r="C9" s="75">
        <v>100</v>
      </c>
      <c r="D9" s="74">
        <v>2893</v>
      </c>
      <c r="E9" s="75">
        <v>9.2469999999999999</v>
      </c>
      <c r="F9" s="74">
        <v>28393</v>
      </c>
      <c r="G9" s="75">
        <v>90.753</v>
      </c>
    </row>
    <row r="10" spans="1:7" ht="18.75" x14ac:dyDescent="0.2">
      <c r="A10" s="73" t="s">
        <v>10</v>
      </c>
      <c r="B10" s="74">
        <v>50588</v>
      </c>
      <c r="C10" s="75">
        <v>100</v>
      </c>
      <c r="D10" s="74">
        <v>4921</v>
      </c>
      <c r="E10" s="75">
        <v>9.7276000000000007</v>
      </c>
      <c r="F10" s="74">
        <v>45667</v>
      </c>
      <c r="G10" s="75">
        <v>90.27239999999999</v>
      </c>
    </row>
    <row r="11" spans="1:7" ht="18.75" x14ac:dyDescent="0.2">
      <c r="A11" s="73" t="s">
        <v>11</v>
      </c>
      <c r="B11" s="74">
        <v>33286</v>
      </c>
      <c r="C11" s="75">
        <v>100</v>
      </c>
      <c r="D11" s="74">
        <v>4204</v>
      </c>
      <c r="E11" s="75">
        <v>12.629999999999999</v>
      </c>
      <c r="F11" s="74">
        <v>29082</v>
      </c>
      <c r="G11" s="75">
        <v>87.37</v>
      </c>
    </row>
    <row r="12" spans="1:7" ht="18.75" x14ac:dyDescent="0.2">
      <c r="A12" s="73" t="s">
        <v>12</v>
      </c>
      <c r="B12" s="74">
        <v>9825</v>
      </c>
      <c r="C12" s="75">
        <v>100</v>
      </c>
      <c r="D12" s="74">
        <v>1516</v>
      </c>
      <c r="E12" s="75">
        <v>15.43</v>
      </c>
      <c r="F12" s="74">
        <v>8309</v>
      </c>
      <c r="G12" s="75">
        <v>84.57</v>
      </c>
    </row>
    <row r="13" spans="1:7" ht="18.75" x14ac:dyDescent="0.2">
      <c r="A13" s="73" t="s">
        <v>13</v>
      </c>
      <c r="B13" s="74">
        <v>774</v>
      </c>
      <c r="C13" s="75">
        <v>100</v>
      </c>
      <c r="D13" s="74">
        <v>220</v>
      </c>
      <c r="E13" s="75">
        <v>28.4238</v>
      </c>
      <c r="F13" s="74">
        <v>554</v>
      </c>
      <c r="G13" s="75">
        <v>71.5762</v>
      </c>
    </row>
    <row r="14" spans="1:7" ht="19.5" x14ac:dyDescent="0.2">
      <c r="A14" s="76" t="s">
        <v>23</v>
      </c>
      <c r="B14" s="77">
        <v>86</v>
      </c>
      <c r="C14" s="75">
        <v>100</v>
      </c>
      <c r="D14" s="74">
        <v>30</v>
      </c>
      <c r="E14" s="75">
        <v>34.883800000000001</v>
      </c>
      <c r="F14" s="74">
        <v>56</v>
      </c>
      <c r="G14" s="75">
        <v>65.116299999999995</v>
      </c>
    </row>
    <row r="15" spans="1:7" ht="15.75" x14ac:dyDescent="0.2">
      <c r="A15" s="78" t="s">
        <v>24</v>
      </c>
      <c r="B15" s="78"/>
      <c r="C15" s="78"/>
      <c r="D15" s="78"/>
      <c r="E15" s="78"/>
      <c r="F15" s="78"/>
      <c r="G15" s="78"/>
    </row>
  </sheetData>
  <mergeCells count="7">
    <mergeCell ref="A15:G15"/>
    <mergeCell ref="A1:G1"/>
    <mergeCell ref="A3:A5"/>
    <mergeCell ref="B3:C4"/>
    <mergeCell ref="D3:G3"/>
    <mergeCell ref="D4:E4"/>
    <mergeCell ref="F4:G4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zoomScaleNormal="100" workbookViewId="0">
      <selection activeCell="C9" sqref="C9"/>
    </sheetView>
  </sheetViews>
  <sheetFormatPr defaultRowHeight="12.75" x14ac:dyDescent="0.2"/>
  <cols>
    <col min="1" max="7" width="12.140625" customWidth="1"/>
    <col min="8" max="8" width="9.140625" customWidth="1"/>
  </cols>
  <sheetData>
    <row r="1" spans="1:7" ht="21" x14ac:dyDescent="0.2">
      <c r="A1" s="45" t="s">
        <v>14</v>
      </c>
      <c r="B1" s="45"/>
      <c r="C1" s="45"/>
      <c r="D1" s="45"/>
      <c r="E1" s="45"/>
      <c r="F1" s="45"/>
      <c r="G1" s="45"/>
    </row>
    <row r="2" spans="1:7" x14ac:dyDescent="0.2">
      <c r="A2" s="25"/>
      <c r="B2" s="25"/>
      <c r="C2" s="26"/>
      <c r="D2" s="27"/>
      <c r="E2" s="26"/>
      <c r="F2" s="27"/>
      <c r="G2" s="26"/>
    </row>
    <row r="3" spans="1:7" ht="18.75" x14ac:dyDescent="0.2">
      <c r="A3" s="46" t="s">
        <v>15</v>
      </c>
      <c r="B3" s="47" t="s">
        <v>16</v>
      </c>
      <c r="C3" s="47"/>
      <c r="D3" s="48" t="s">
        <v>17</v>
      </c>
      <c r="E3" s="48"/>
      <c r="F3" s="48"/>
      <c r="G3" s="48"/>
    </row>
    <row r="4" spans="1:7" ht="18.75" customHeight="1" x14ac:dyDescent="0.2">
      <c r="A4" s="46"/>
      <c r="B4" s="47"/>
      <c r="C4" s="47"/>
      <c r="D4" s="49" t="s">
        <v>18</v>
      </c>
      <c r="E4" s="49"/>
      <c r="F4" s="50" t="s">
        <v>19</v>
      </c>
      <c r="G4" s="50"/>
    </row>
    <row r="5" spans="1:7" ht="19.5" x14ac:dyDescent="0.2">
      <c r="A5" s="46"/>
      <c r="B5" s="28" t="s">
        <v>20</v>
      </c>
      <c r="C5" s="29" t="s">
        <v>21</v>
      </c>
      <c r="D5" s="28" t="s">
        <v>20</v>
      </c>
      <c r="E5" s="29" t="s">
        <v>21</v>
      </c>
      <c r="F5" s="28" t="s">
        <v>20</v>
      </c>
      <c r="G5" s="30" t="s">
        <v>21</v>
      </c>
    </row>
    <row r="6" spans="1:7" ht="16.5" x14ac:dyDescent="0.2">
      <c r="A6" s="31" t="s">
        <v>22</v>
      </c>
      <c r="B6" s="32">
        <v>135614</v>
      </c>
      <c r="C6" s="33">
        <v>100</v>
      </c>
      <c r="D6" s="32">
        <v>14842</v>
      </c>
      <c r="E6" s="33">
        <v>10.9443</v>
      </c>
      <c r="F6" s="32">
        <v>120772</v>
      </c>
      <c r="G6" s="33">
        <v>89.055700000000002</v>
      </c>
    </row>
    <row r="7" spans="1:7" ht="18.75" x14ac:dyDescent="0.2">
      <c r="A7" s="34" t="s">
        <v>7</v>
      </c>
      <c r="B7" s="35">
        <v>1410</v>
      </c>
      <c r="C7" s="36">
        <v>100</v>
      </c>
      <c r="D7" s="35">
        <v>169</v>
      </c>
      <c r="E7" s="36">
        <v>11.985799999999999</v>
      </c>
      <c r="F7" s="35">
        <v>1241</v>
      </c>
      <c r="G7" s="36">
        <v>88.014200000000002</v>
      </c>
    </row>
    <row r="8" spans="1:7" ht="18.75" x14ac:dyDescent="0.2">
      <c r="A8" s="37" t="s">
        <v>8</v>
      </c>
      <c r="B8" s="38">
        <v>10084</v>
      </c>
      <c r="C8" s="39">
        <v>100</v>
      </c>
      <c r="D8" s="38">
        <v>1054</v>
      </c>
      <c r="E8" s="39">
        <v>10.452199999999999</v>
      </c>
      <c r="F8" s="38">
        <v>9030</v>
      </c>
      <c r="G8" s="39">
        <v>89.547799999999995</v>
      </c>
    </row>
    <row r="9" spans="1:7" ht="18.75" x14ac:dyDescent="0.2">
      <c r="A9" s="37" t="s">
        <v>9</v>
      </c>
      <c r="B9" s="38">
        <v>31486</v>
      </c>
      <c r="C9" s="39">
        <v>100</v>
      </c>
      <c r="D9" s="38">
        <v>2935</v>
      </c>
      <c r="E9" s="39">
        <v>9.3216000000000001</v>
      </c>
      <c r="F9" s="38">
        <v>28551</v>
      </c>
      <c r="G9" s="39">
        <v>90.678399999999996</v>
      </c>
    </row>
    <row r="10" spans="1:7" ht="18.75" x14ac:dyDescent="0.2">
      <c r="A10" s="37" t="s">
        <v>10</v>
      </c>
      <c r="B10" s="38">
        <v>49362</v>
      </c>
      <c r="C10" s="39">
        <v>100</v>
      </c>
      <c r="D10" s="38">
        <v>4929</v>
      </c>
      <c r="E10" s="39">
        <v>9.9854000000000003</v>
      </c>
      <c r="F10" s="38">
        <v>44433</v>
      </c>
      <c r="G10" s="39">
        <v>90.014600000000002</v>
      </c>
    </row>
    <row r="11" spans="1:7" ht="18.75" x14ac:dyDescent="0.2">
      <c r="A11" s="37" t="s">
        <v>11</v>
      </c>
      <c r="B11" s="38">
        <v>33115</v>
      </c>
      <c r="C11" s="39">
        <v>100</v>
      </c>
      <c r="D11" s="38">
        <v>4098</v>
      </c>
      <c r="E11" s="39">
        <v>12.3751</v>
      </c>
      <c r="F11" s="38">
        <v>29017</v>
      </c>
      <c r="G11" s="39">
        <v>87.624899999999997</v>
      </c>
    </row>
    <row r="12" spans="1:7" ht="18.75" x14ac:dyDescent="0.2">
      <c r="A12" s="37" t="s">
        <v>12</v>
      </c>
      <c r="B12" s="38">
        <v>9409</v>
      </c>
      <c r="C12" s="39">
        <v>100</v>
      </c>
      <c r="D12" s="38">
        <v>1448</v>
      </c>
      <c r="E12" s="39">
        <v>15.3895</v>
      </c>
      <c r="F12" s="38">
        <v>7961</v>
      </c>
      <c r="G12" s="39">
        <v>84.610500000000002</v>
      </c>
    </row>
    <row r="13" spans="1:7" ht="18.75" x14ac:dyDescent="0.2">
      <c r="A13" s="37" t="s">
        <v>13</v>
      </c>
      <c r="B13" s="38">
        <v>693</v>
      </c>
      <c r="C13" s="39">
        <v>100</v>
      </c>
      <c r="D13" s="38">
        <v>190</v>
      </c>
      <c r="E13" s="39">
        <v>27.417000000000002</v>
      </c>
      <c r="F13" s="38">
        <v>503</v>
      </c>
      <c r="G13" s="39">
        <v>72.582999999999998</v>
      </c>
    </row>
    <row r="14" spans="1:7" ht="19.5" x14ac:dyDescent="0.2">
      <c r="A14" s="40" t="s">
        <v>23</v>
      </c>
      <c r="B14" s="38">
        <v>55</v>
      </c>
      <c r="C14" s="39">
        <v>100</v>
      </c>
      <c r="D14" s="38">
        <v>19</v>
      </c>
      <c r="E14" s="39">
        <v>34.545499999999997</v>
      </c>
      <c r="F14" s="38">
        <v>36</v>
      </c>
      <c r="G14" s="39">
        <v>65.454499999999996</v>
      </c>
    </row>
    <row r="15" spans="1:7" ht="15.75" customHeight="1" x14ac:dyDescent="0.2">
      <c r="A15" s="44" t="s">
        <v>24</v>
      </c>
      <c r="B15" s="44"/>
      <c r="C15" s="44"/>
      <c r="D15" s="44"/>
      <c r="E15" s="44"/>
      <c r="F15" s="44"/>
      <c r="G15" s="44"/>
    </row>
  </sheetData>
  <mergeCells count="7">
    <mergeCell ref="A15:G15"/>
    <mergeCell ref="A1:G1"/>
    <mergeCell ref="A3:A5"/>
    <mergeCell ref="B3:C4"/>
    <mergeCell ref="D3:G3"/>
    <mergeCell ref="D4:E4"/>
    <mergeCell ref="F4:G4"/>
  </mergeCells>
  <phoneticPr fontId="18" type="noConversion"/>
  <printOptions horizontalCentered="1" verticalCentered="1"/>
  <pageMargins left="0" right="0" top="0.39370078740157483" bottom="0.39370078740157483" header="0" footer="0"/>
  <pageSetup paperSize="9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"/>
  <sheetViews>
    <sheetView zoomScaleNormal="100" workbookViewId="0">
      <selection sqref="A1:G15"/>
    </sheetView>
  </sheetViews>
  <sheetFormatPr defaultRowHeight="12.75" x14ac:dyDescent="0.2"/>
  <cols>
    <col min="1" max="1" width="14" style="2" customWidth="1"/>
    <col min="2" max="2" width="11.42578125" style="2" customWidth="1"/>
    <col min="3" max="3" width="12.42578125" style="2" customWidth="1"/>
    <col min="4" max="4" width="11.7109375" style="2" customWidth="1"/>
    <col min="5" max="5" width="11.140625" style="2" customWidth="1"/>
    <col min="6" max="6" width="10.85546875" style="2" customWidth="1"/>
    <col min="7" max="7" width="11" style="2" customWidth="1"/>
    <col min="8" max="8" width="9.140625" customWidth="1"/>
  </cols>
  <sheetData>
    <row r="1" spans="1:7" ht="21" x14ac:dyDescent="0.2">
      <c r="A1" s="45" t="s">
        <v>25</v>
      </c>
      <c r="B1" s="45"/>
      <c r="C1" s="45"/>
      <c r="D1" s="45"/>
      <c r="E1" s="45"/>
      <c r="F1" s="45"/>
      <c r="G1" s="45"/>
    </row>
    <row r="2" spans="1:7" x14ac:dyDescent="0.2">
      <c r="A2" s="25"/>
      <c r="B2" s="25"/>
      <c r="C2" s="26"/>
      <c r="D2" s="27"/>
      <c r="E2" s="26"/>
      <c r="F2" s="27"/>
      <c r="G2" s="26"/>
    </row>
    <row r="3" spans="1:7" ht="18.75" x14ac:dyDescent="0.2">
      <c r="A3" s="46" t="s">
        <v>15</v>
      </c>
      <c r="B3" s="47" t="s">
        <v>16</v>
      </c>
      <c r="C3" s="47"/>
      <c r="D3" s="48" t="s">
        <v>17</v>
      </c>
      <c r="E3" s="48"/>
      <c r="F3" s="48"/>
      <c r="G3" s="48"/>
    </row>
    <row r="4" spans="1:7" ht="18.75" x14ac:dyDescent="0.2">
      <c r="A4" s="46"/>
      <c r="B4" s="47"/>
      <c r="C4" s="47"/>
      <c r="D4" s="49" t="s">
        <v>18</v>
      </c>
      <c r="E4" s="49"/>
      <c r="F4" s="50" t="s">
        <v>19</v>
      </c>
      <c r="G4" s="50"/>
    </row>
    <row r="5" spans="1:7" ht="19.5" x14ac:dyDescent="0.2">
      <c r="A5" s="46"/>
      <c r="B5" s="28" t="s">
        <v>20</v>
      </c>
      <c r="C5" s="29" t="s">
        <v>21</v>
      </c>
      <c r="D5" s="28" t="s">
        <v>20</v>
      </c>
      <c r="E5" s="29" t="s">
        <v>21</v>
      </c>
      <c r="F5" s="28" t="s">
        <v>20</v>
      </c>
      <c r="G5" s="30" t="s">
        <v>21</v>
      </c>
    </row>
    <row r="6" spans="1:7" ht="21" customHeight="1" x14ac:dyDescent="0.2">
      <c r="A6" s="31" t="s">
        <v>22</v>
      </c>
      <c r="B6" s="32">
        <v>139110</v>
      </c>
      <c r="C6" s="33">
        <v>100</v>
      </c>
      <c r="D6" s="32">
        <v>14947</v>
      </c>
      <c r="E6" s="33">
        <v>10.7447</v>
      </c>
      <c r="F6" s="32">
        <v>124163</v>
      </c>
      <c r="G6" s="33">
        <v>89.255300000000005</v>
      </c>
    </row>
    <row r="7" spans="1:7" ht="18.75" x14ac:dyDescent="0.2">
      <c r="A7" s="34" t="s">
        <v>7</v>
      </c>
      <c r="B7" s="35">
        <v>1519</v>
      </c>
      <c r="C7" s="36">
        <v>100</v>
      </c>
      <c r="D7" s="35">
        <v>197</v>
      </c>
      <c r="E7" s="36">
        <v>12.969099999999999</v>
      </c>
      <c r="F7" s="35">
        <v>1322</v>
      </c>
      <c r="G7" s="36">
        <v>87.030900000000003</v>
      </c>
    </row>
    <row r="8" spans="1:7" ht="18.75" x14ac:dyDescent="0.2">
      <c r="A8" s="37" t="s">
        <v>8</v>
      </c>
      <c r="B8" s="38">
        <v>11017</v>
      </c>
      <c r="C8" s="39">
        <v>100</v>
      </c>
      <c r="D8" s="38">
        <v>1145</v>
      </c>
      <c r="E8" s="39">
        <v>10.393000000000001</v>
      </c>
      <c r="F8" s="38">
        <v>9872</v>
      </c>
      <c r="G8" s="39">
        <v>89.606999999999999</v>
      </c>
    </row>
    <row r="9" spans="1:7" ht="18.75" x14ac:dyDescent="0.2">
      <c r="A9" s="37" t="s">
        <v>9</v>
      </c>
      <c r="B9" s="38">
        <v>31636</v>
      </c>
      <c r="C9" s="39">
        <v>100</v>
      </c>
      <c r="D9" s="38">
        <v>2836</v>
      </c>
      <c r="E9" s="39">
        <v>8.9644999999999992</v>
      </c>
      <c r="F9" s="38">
        <v>28800</v>
      </c>
      <c r="G9" s="39">
        <v>91.035499999999999</v>
      </c>
    </row>
    <row r="10" spans="1:7" ht="18.75" x14ac:dyDescent="0.2">
      <c r="A10" s="37" t="s">
        <v>10</v>
      </c>
      <c r="B10" s="38">
        <v>49903</v>
      </c>
      <c r="C10" s="39">
        <v>100</v>
      </c>
      <c r="D10" s="38">
        <v>4941</v>
      </c>
      <c r="E10" s="39">
        <v>9.9011999999999993</v>
      </c>
      <c r="F10" s="38">
        <v>44962</v>
      </c>
      <c r="G10" s="39">
        <v>90.098799999999997</v>
      </c>
    </row>
    <row r="11" spans="1:7" ht="18.75" x14ac:dyDescent="0.2">
      <c r="A11" s="37" t="s">
        <v>11</v>
      </c>
      <c r="B11" s="38">
        <v>34806</v>
      </c>
      <c r="C11" s="39">
        <v>100</v>
      </c>
      <c r="D11" s="38">
        <v>4190</v>
      </c>
      <c r="E11" s="39">
        <v>12.0382</v>
      </c>
      <c r="F11" s="38">
        <v>30616</v>
      </c>
      <c r="G11" s="39">
        <v>87.961799999999997</v>
      </c>
    </row>
    <row r="12" spans="1:7" ht="18.75" x14ac:dyDescent="0.2">
      <c r="A12" s="37" t="s">
        <v>12</v>
      </c>
      <c r="B12" s="38">
        <v>9575</v>
      </c>
      <c r="C12" s="39">
        <v>100</v>
      </c>
      <c r="D12" s="38">
        <v>1465</v>
      </c>
      <c r="E12" s="39">
        <v>15.3003</v>
      </c>
      <c r="F12" s="38">
        <v>8110</v>
      </c>
      <c r="G12" s="39">
        <v>84.699700000000007</v>
      </c>
    </row>
    <row r="13" spans="1:7" ht="18.75" x14ac:dyDescent="0.2">
      <c r="A13" s="37" t="s">
        <v>13</v>
      </c>
      <c r="B13" s="38">
        <v>587</v>
      </c>
      <c r="C13" s="39">
        <v>100</v>
      </c>
      <c r="D13" s="38">
        <v>145</v>
      </c>
      <c r="E13" s="39">
        <v>24.701899999999998</v>
      </c>
      <c r="F13" s="38">
        <v>442</v>
      </c>
      <c r="G13" s="39">
        <v>75.298100000000005</v>
      </c>
    </row>
    <row r="14" spans="1:7" ht="19.5" x14ac:dyDescent="0.2">
      <c r="A14" s="40" t="s">
        <v>23</v>
      </c>
      <c r="B14" s="38">
        <v>64</v>
      </c>
      <c r="C14" s="39">
        <v>100</v>
      </c>
      <c r="D14" s="38">
        <v>27</v>
      </c>
      <c r="E14" s="39">
        <v>42.1875</v>
      </c>
      <c r="F14" s="38">
        <v>37</v>
      </c>
      <c r="G14" s="39">
        <v>57.8125</v>
      </c>
    </row>
    <row r="15" spans="1:7" ht="15.75" x14ac:dyDescent="0.2">
      <c r="A15" s="44" t="s">
        <v>26</v>
      </c>
      <c r="B15" s="44"/>
      <c r="C15" s="44"/>
      <c r="D15" s="44"/>
      <c r="E15" s="44"/>
      <c r="F15" s="44"/>
      <c r="G15" s="44"/>
    </row>
    <row r="16" spans="1:7" x14ac:dyDescent="0.2">
      <c r="A16" s="1"/>
      <c r="B16" s="1"/>
      <c r="C16" s="1"/>
      <c r="D16" s="1"/>
      <c r="E16" s="1"/>
      <c r="F16" s="1"/>
      <c r="G16" s="1"/>
    </row>
    <row r="17" spans="1:7" x14ac:dyDescent="0.2">
      <c r="A17" s="1"/>
      <c r="B17" s="1"/>
      <c r="C17" s="1"/>
      <c r="D17" s="1"/>
      <c r="E17" s="1"/>
      <c r="F17" s="1"/>
      <c r="G17" s="1"/>
    </row>
    <row r="18" spans="1:7" x14ac:dyDescent="0.2">
      <c r="A18" s="1"/>
      <c r="B18" s="1"/>
      <c r="C18" s="1"/>
      <c r="D18" s="1"/>
      <c r="E18" s="1"/>
      <c r="F18" s="1"/>
      <c r="G18" s="1"/>
    </row>
    <row r="19" spans="1:7" x14ac:dyDescent="0.2">
      <c r="A19" s="1"/>
      <c r="B19" s="1"/>
      <c r="C19" s="1"/>
      <c r="D19" s="1"/>
      <c r="E19" s="1"/>
      <c r="F19" s="1"/>
      <c r="G19" s="1"/>
    </row>
    <row r="20" spans="1:7" x14ac:dyDescent="0.2">
      <c r="A20" s="1"/>
      <c r="B20" s="1"/>
      <c r="C20" s="1"/>
      <c r="D20" s="1"/>
      <c r="E20" s="1"/>
      <c r="F20" s="1"/>
      <c r="G20" s="1"/>
    </row>
    <row r="21" spans="1:7" x14ac:dyDescent="0.2">
      <c r="A21" s="1"/>
      <c r="B21" s="1"/>
      <c r="C21" s="1"/>
      <c r="D21" s="1"/>
      <c r="E21" s="1"/>
      <c r="F21" s="1"/>
      <c r="G21" s="1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  <row r="24" spans="1:7" x14ac:dyDescent="0.2">
      <c r="A24" s="1"/>
      <c r="B24" s="1"/>
      <c r="C24" s="1"/>
      <c r="D24" s="1"/>
      <c r="E24" s="1"/>
      <c r="F24" s="1"/>
      <c r="G24" s="1"/>
    </row>
    <row r="25" spans="1:7" x14ac:dyDescent="0.2">
      <c r="A25" s="1"/>
      <c r="B25" s="1"/>
      <c r="C25" s="1"/>
      <c r="D25" s="1"/>
      <c r="E25" s="1"/>
      <c r="F25" s="1"/>
      <c r="G25" s="1"/>
    </row>
    <row r="26" spans="1:7" x14ac:dyDescent="0.2">
      <c r="A26" s="1"/>
      <c r="B26" s="1"/>
      <c r="C26" s="1"/>
      <c r="D26" s="1"/>
      <c r="E26" s="1"/>
      <c r="F26" s="1"/>
      <c r="G26" s="1"/>
    </row>
    <row r="27" spans="1:7" x14ac:dyDescent="0.2">
      <c r="A27" s="1"/>
      <c r="B27" s="1"/>
      <c r="C27" s="1"/>
      <c r="D27" s="1"/>
      <c r="E27" s="1"/>
      <c r="F27" s="1"/>
      <c r="G27" s="1"/>
    </row>
    <row r="28" spans="1:7" x14ac:dyDescent="0.2">
      <c r="A28" s="1"/>
      <c r="B28" s="1"/>
      <c r="C28" s="1"/>
      <c r="D28" s="1"/>
      <c r="E28" s="1"/>
      <c r="F28" s="1"/>
      <c r="G28" s="1"/>
    </row>
    <row r="29" spans="1:7" x14ac:dyDescent="0.2">
      <c r="A29" s="1"/>
      <c r="B29" s="1"/>
      <c r="C29" s="1"/>
      <c r="D29" s="1"/>
      <c r="E29" s="1"/>
      <c r="F29" s="1"/>
      <c r="G29" s="1"/>
    </row>
    <row r="30" spans="1:7" x14ac:dyDescent="0.2">
      <c r="A30" s="1"/>
      <c r="B30" s="1"/>
      <c r="C30" s="1"/>
      <c r="D30" s="1"/>
      <c r="E30" s="1"/>
      <c r="F30" s="1"/>
      <c r="G30" s="1"/>
    </row>
  </sheetData>
  <mergeCells count="7">
    <mergeCell ref="A15:G15"/>
    <mergeCell ref="A1:G1"/>
    <mergeCell ref="A3:A5"/>
    <mergeCell ref="B3:C4"/>
    <mergeCell ref="D3:G3"/>
    <mergeCell ref="D4:E4"/>
    <mergeCell ref="F4:G4"/>
  </mergeCells>
  <phoneticPr fontId="18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5"/>
  <sheetViews>
    <sheetView zoomScaleNormal="100" workbookViewId="0">
      <selection activeCell="F12" sqref="F12"/>
    </sheetView>
  </sheetViews>
  <sheetFormatPr defaultColWidth="10.28515625" defaultRowHeight="12.75" x14ac:dyDescent="0.2"/>
  <cols>
    <col min="1" max="1" width="14" style="2" customWidth="1"/>
    <col min="2" max="2" width="11.42578125" style="2" customWidth="1"/>
    <col min="3" max="3" width="12.42578125" style="2" customWidth="1"/>
    <col min="4" max="4" width="11.7109375" style="2" customWidth="1"/>
    <col min="5" max="5" width="11.140625" style="2" customWidth="1"/>
    <col min="6" max="6" width="10.85546875" style="2" customWidth="1"/>
    <col min="7" max="7" width="11" style="2" customWidth="1"/>
    <col min="8" max="8" width="10.28515625" style="2" customWidth="1"/>
    <col min="9" max="16384" width="10.28515625" style="2"/>
  </cols>
  <sheetData>
    <row r="1" spans="1:7" ht="21" x14ac:dyDescent="0.2">
      <c r="A1" s="3" t="s">
        <v>27</v>
      </c>
      <c r="B1" s="1"/>
      <c r="C1" s="4"/>
      <c r="D1" s="5"/>
      <c r="E1" s="4"/>
      <c r="F1" s="5"/>
      <c r="G1" s="4"/>
    </row>
    <row r="2" spans="1:7" x14ac:dyDescent="0.2">
      <c r="A2" s="1"/>
      <c r="B2" s="1"/>
      <c r="C2" s="4"/>
      <c r="D2" s="5"/>
      <c r="E2" s="4"/>
      <c r="F2" s="5"/>
      <c r="G2" s="4"/>
    </row>
    <row r="3" spans="1:7" ht="18.75" x14ac:dyDescent="0.2">
      <c r="A3" s="52" t="s">
        <v>0</v>
      </c>
      <c r="B3" s="53" t="s">
        <v>1</v>
      </c>
      <c r="C3" s="53"/>
      <c r="D3" s="54" t="s">
        <v>2</v>
      </c>
      <c r="E3" s="54"/>
      <c r="F3" s="54"/>
      <c r="G3" s="54"/>
    </row>
    <row r="4" spans="1:7" ht="18.75" x14ac:dyDescent="0.2">
      <c r="A4" s="52"/>
      <c r="B4" s="53"/>
      <c r="C4" s="53"/>
      <c r="D4" s="55" t="s">
        <v>28</v>
      </c>
      <c r="E4" s="55"/>
      <c r="F4" s="56" t="s">
        <v>3</v>
      </c>
      <c r="G4" s="56"/>
    </row>
    <row r="5" spans="1:7" ht="19.5" x14ac:dyDescent="0.2">
      <c r="A5" s="52"/>
      <c r="B5" s="6" t="s">
        <v>4</v>
      </c>
      <c r="C5" s="7" t="s">
        <v>5</v>
      </c>
      <c r="D5" s="6" t="s">
        <v>4</v>
      </c>
      <c r="E5" s="7" t="s">
        <v>5</v>
      </c>
      <c r="F5" s="6" t="s">
        <v>4</v>
      </c>
      <c r="G5" s="8" t="s">
        <v>5</v>
      </c>
    </row>
    <row r="6" spans="1:7" ht="21" customHeight="1" x14ac:dyDescent="0.2">
      <c r="A6" s="9" t="s">
        <v>6</v>
      </c>
      <c r="B6" s="10">
        <v>158702</v>
      </c>
      <c r="C6" s="11">
        <v>100</v>
      </c>
      <c r="D6" s="10">
        <v>16769</v>
      </c>
      <c r="E6" s="12">
        <v>10.56</v>
      </c>
      <c r="F6" s="10">
        <f t="shared" ref="F6:F14" si="0">B6-D6</f>
        <v>141933</v>
      </c>
      <c r="G6" s="12">
        <f>F6/B6*100</f>
        <v>89.433655530491109</v>
      </c>
    </row>
    <row r="7" spans="1:7" ht="18.75" x14ac:dyDescent="0.2">
      <c r="A7" s="13" t="s">
        <v>7</v>
      </c>
      <c r="B7" s="14">
        <v>1824</v>
      </c>
      <c r="C7" s="15">
        <v>100</v>
      </c>
      <c r="D7" s="14">
        <v>234</v>
      </c>
      <c r="E7" s="16">
        <v>12.83</v>
      </c>
      <c r="F7" s="14">
        <f t="shared" si="0"/>
        <v>1590</v>
      </c>
      <c r="G7" s="16">
        <f t="shared" ref="G7:G14" si="1">C7-E7</f>
        <v>87.17</v>
      </c>
    </row>
    <row r="8" spans="1:7" ht="18.75" x14ac:dyDescent="0.2">
      <c r="A8" s="17" t="s">
        <v>8</v>
      </c>
      <c r="B8" s="18">
        <v>12905</v>
      </c>
      <c r="C8" s="19">
        <v>100</v>
      </c>
      <c r="D8" s="18">
        <v>1215</v>
      </c>
      <c r="E8" s="20">
        <v>9.42</v>
      </c>
      <c r="F8" s="18">
        <f t="shared" si="0"/>
        <v>11690</v>
      </c>
      <c r="G8" s="20">
        <f t="shared" si="1"/>
        <v>90.58</v>
      </c>
    </row>
    <row r="9" spans="1:7" ht="18.75" x14ac:dyDescent="0.2">
      <c r="A9" s="17" t="s">
        <v>9</v>
      </c>
      <c r="B9" s="18">
        <v>36706</v>
      </c>
      <c r="C9" s="19">
        <v>100</v>
      </c>
      <c r="D9" s="18">
        <v>3240</v>
      </c>
      <c r="E9" s="20">
        <v>8.83</v>
      </c>
      <c r="F9" s="18">
        <f t="shared" si="0"/>
        <v>33466</v>
      </c>
      <c r="G9" s="20">
        <f t="shared" si="1"/>
        <v>91.17</v>
      </c>
    </row>
    <row r="10" spans="1:7" ht="18.75" x14ac:dyDescent="0.2">
      <c r="A10" s="17" t="s">
        <v>10</v>
      </c>
      <c r="B10" s="18">
        <v>57183</v>
      </c>
      <c r="C10" s="19">
        <v>100</v>
      </c>
      <c r="D10" s="18">
        <v>5712</v>
      </c>
      <c r="E10" s="20">
        <v>9.99</v>
      </c>
      <c r="F10" s="18">
        <f t="shared" si="0"/>
        <v>51471</v>
      </c>
      <c r="G10" s="20">
        <f t="shared" si="1"/>
        <v>90.01</v>
      </c>
    </row>
    <row r="11" spans="1:7" ht="18.75" x14ac:dyDescent="0.2">
      <c r="A11" s="17" t="s">
        <v>11</v>
      </c>
      <c r="B11" s="18">
        <v>39826</v>
      </c>
      <c r="C11" s="19">
        <v>100</v>
      </c>
      <c r="D11" s="18">
        <v>4858</v>
      </c>
      <c r="E11" s="20">
        <v>12.2</v>
      </c>
      <c r="F11" s="18">
        <f t="shared" si="0"/>
        <v>34968</v>
      </c>
      <c r="G11" s="20">
        <f t="shared" si="1"/>
        <v>87.8</v>
      </c>
    </row>
    <row r="12" spans="1:7" ht="18.75" x14ac:dyDescent="0.2">
      <c r="A12" s="17" t="s">
        <v>12</v>
      </c>
      <c r="B12" s="18">
        <v>9690</v>
      </c>
      <c r="C12" s="19">
        <v>100</v>
      </c>
      <c r="D12" s="18">
        <v>1369</v>
      </c>
      <c r="E12" s="20">
        <v>14.13</v>
      </c>
      <c r="F12" s="18">
        <f t="shared" si="0"/>
        <v>8321</v>
      </c>
      <c r="G12" s="20">
        <f t="shared" si="1"/>
        <v>85.87</v>
      </c>
    </row>
    <row r="13" spans="1:7" ht="18.75" x14ac:dyDescent="0.2">
      <c r="A13" s="17" t="s">
        <v>13</v>
      </c>
      <c r="B13" s="18">
        <v>514</v>
      </c>
      <c r="C13" s="19">
        <v>100</v>
      </c>
      <c r="D13" s="18">
        <v>114</v>
      </c>
      <c r="E13" s="20">
        <v>22.18</v>
      </c>
      <c r="F13" s="18">
        <f t="shared" si="0"/>
        <v>400</v>
      </c>
      <c r="G13" s="20">
        <f t="shared" si="1"/>
        <v>77.819999999999993</v>
      </c>
    </row>
    <row r="14" spans="1:7" ht="19.5" x14ac:dyDescent="0.2">
      <c r="A14" s="21" t="s">
        <v>29</v>
      </c>
      <c r="B14" s="22">
        <v>53</v>
      </c>
      <c r="C14" s="23">
        <v>100</v>
      </c>
      <c r="D14" s="22">
        <v>27</v>
      </c>
      <c r="E14" s="24">
        <v>50.95</v>
      </c>
      <c r="F14" s="22">
        <f t="shared" si="0"/>
        <v>26</v>
      </c>
      <c r="G14" s="24">
        <f t="shared" si="1"/>
        <v>49.05</v>
      </c>
    </row>
    <row r="15" spans="1:7" x14ac:dyDescent="0.2">
      <c r="A15" s="51" t="s">
        <v>30</v>
      </c>
      <c r="B15" s="51"/>
      <c r="C15" s="51"/>
      <c r="D15" s="51"/>
      <c r="E15" s="51"/>
      <c r="F15" s="51"/>
      <c r="G15" s="51"/>
    </row>
  </sheetData>
  <mergeCells count="6">
    <mergeCell ref="A15:G15"/>
    <mergeCell ref="A3:A5"/>
    <mergeCell ref="B3:C4"/>
    <mergeCell ref="D3:G3"/>
    <mergeCell ref="D4:E4"/>
    <mergeCell ref="F4:G4"/>
  </mergeCells>
  <phoneticPr fontId="18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5"/>
  <sheetViews>
    <sheetView zoomScaleNormal="100" zoomScaleSheetLayoutView="85" workbookViewId="0">
      <selection sqref="A1:G15"/>
    </sheetView>
  </sheetViews>
  <sheetFormatPr defaultRowHeight="12.75" x14ac:dyDescent="0.2"/>
  <cols>
    <col min="1" max="1" width="20" style="1" customWidth="1"/>
    <col min="2" max="2" width="11.28515625" style="1" customWidth="1"/>
    <col min="3" max="3" width="13.140625" style="1" customWidth="1"/>
    <col min="4" max="5" width="12.85546875" style="1" customWidth="1"/>
    <col min="6" max="6" width="11.28515625" style="1" customWidth="1"/>
    <col min="7" max="7" width="15.140625" style="1" customWidth="1"/>
    <col min="8" max="19" width="10.5703125" style="1" customWidth="1"/>
    <col min="20" max="1024" width="9.28515625" style="1" customWidth="1"/>
    <col min="1025" max="1025" width="9.140625" style="1" customWidth="1"/>
    <col min="1026" max="16384" width="9.140625" style="1"/>
  </cols>
  <sheetData>
    <row r="1" spans="1:7" ht="21" x14ac:dyDescent="0.2">
      <c r="A1" s="3" t="s">
        <v>31</v>
      </c>
      <c r="C1" s="4"/>
      <c r="D1" s="5"/>
      <c r="E1" s="4"/>
      <c r="F1" s="5"/>
      <c r="G1" s="4"/>
    </row>
    <row r="2" spans="1:7" x14ac:dyDescent="0.2">
      <c r="C2" s="4"/>
      <c r="D2" s="5"/>
      <c r="E2" s="4"/>
      <c r="F2" s="5"/>
      <c r="G2" s="4"/>
    </row>
    <row r="3" spans="1:7" ht="18.75" x14ac:dyDescent="0.2">
      <c r="A3" s="52" t="s">
        <v>0</v>
      </c>
      <c r="B3" s="53" t="s">
        <v>1</v>
      </c>
      <c r="C3" s="53"/>
      <c r="D3" s="54" t="s">
        <v>2</v>
      </c>
      <c r="E3" s="54"/>
      <c r="F3" s="54"/>
      <c r="G3" s="54"/>
    </row>
    <row r="4" spans="1:7" ht="38.85" customHeight="1" x14ac:dyDescent="0.2">
      <c r="A4" s="52"/>
      <c r="B4" s="53"/>
      <c r="C4" s="53"/>
      <c r="D4" s="55" t="s">
        <v>28</v>
      </c>
      <c r="E4" s="55"/>
      <c r="F4" s="56" t="s">
        <v>3</v>
      </c>
      <c r="G4" s="56"/>
    </row>
    <row r="5" spans="1:7" ht="19.5" x14ac:dyDescent="0.2">
      <c r="A5" s="52"/>
      <c r="B5" s="6" t="s">
        <v>4</v>
      </c>
      <c r="C5" s="7" t="s">
        <v>5</v>
      </c>
      <c r="D5" s="6" t="s">
        <v>4</v>
      </c>
      <c r="E5" s="7" t="s">
        <v>5</v>
      </c>
      <c r="F5" s="6" t="s">
        <v>4</v>
      </c>
      <c r="G5" s="8" t="s">
        <v>5</v>
      </c>
    </row>
    <row r="6" spans="1:7" ht="16.5" x14ac:dyDescent="0.2">
      <c r="A6" s="9" t="s">
        <v>6</v>
      </c>
      <c r="B6" s="10">
        <v>162453</v>
      </c>
      <c r="C6" s="11">
        <v>100</v>
      </c>
      <c r="D6" s="10">
        <f>1664+14853</f>
        <v>16517</v>
      </c>
      <c r="E6" s="12">
        <f>D6/B6*100</f>
        <v>10.167248373375685</v>
      </c>
      <c r="F6" s="10">
        <f t="shared" ref="F6:F14" si="0">B6-D6</f>
        <v>145936</v>
      </c>
      <c r="G6" s="12">
        <f>F6/B6*100</f>
        <v>89.832751626624315</v>
      </c>
    </row>
    <row r="7" spans="1:7" ht="18.75" x14ac:dyDescent="0.2">
      <c r="A7" s="13" t="s">
        <v>7</v>
      </c>
      <c r="B7" s="14">
        <v>2165</v>
      </c>
      <c r="C7" s="15">
        <v>100</v>
      </c>
      <c r="D7" s="14">
        <f>24+233</f>
        <v>257</v>
      </c>
      <c r="E7" s="20">
        <f>1.11+10.76</f>
        <v>11.87</v>
      </c>
      <c r="F7" s="14">
        <f t="shared" si="0"/>
        <v>1908</v>
      </c>
      <c r="G7" s="20">
        <f t="shared" ref="G7:G14" si="1">C7-E7</f>
        <v>88.13</v>
      </c>
    </row>
    <row r="8" spans="1:7" ht="18.75" x14ac:dyDescent="0.2">
      <c r="A8" s="17" t="s">
        <v>8</v>
      </c>
      <c r="B8" s="18">
        <v>13903</v>
      </c>
      <c r="C8" s="19">
        <v>100</v>
      </c>
      <c r="D8" s="18">
        <f>101+1207</f>
        <v>1308</v>
      </c>
      <c r="E8" s="20">
        <f>0.73+8.68</f>
        <v>9.41</v>
      </c>
      <c r="F8" s="18">
        <f t="shared" si="0"/>
        <v>12595</v>
      </c>
      <c r="G8" s="20">
        <f t="shared" si="1"/>
        <v>90.59</v>
      </c>
    </row>
    <row r="9" spans="1:7" ht="18.75" x14ac:dyDescent="0.2">
      <c r="A9" s="17" t="s">
        <v>9</v>
      </c>
      <c r="B9" s="18">
        <v>37126</v>
      </c>
      <c r="C9" s="19">
        <v>100</v>
      </c>
      <c r="D9" s="18">
        <f>255+2946</f>
        <v>3201</v>
      </c>
      <c r="E9" s="20">
        <f>0.69+7.94</f>
        <v>8.6300000000000008</v>
      </c>
      <c r="F9" s="18">
        <f t="shared" si="0"/>
        <v>33925</v>
      </c>
      <c r="G9" s="20">
        <f t="shared" si="1"/>
        <v>91.37</v>
      </c>
    </row>
    <row r="10" spans="1:7" ht="18.75" x14ac:dyDescent="0.2">
      <c r="A10" s="17" t="s">
        <v>10</v>
      </c>
      <c r="B10" s="18">
        <v>57943</v>
      </c>
      <c r="C10" s="19">
        <v>100</v>
      </c>
      <c r="D10" s="18">
        <f>540+5018</f>
        <v>5558</v>
      </c>
      <c r="E10" s="20">
        <f>0.93+8.66</f>
        <v>9.59</v>
      </c>
      <c r="F10" s="18">
        <f t="shared" si="0"/>
        <v>52385</v>
      </c>
      <c r="G10" s="20">
        <f t="shared" si="1"/>
        <v>90.41</v>
      </c>
    </row>
    <row r="11" spans="1:7" ht="18.75" x14ac:dyDescent="0.2">
      <c r="A11" s="17" t="s">
        <v>11</v>
      </c>
      <c r="B11" s="18">
        <v>41684</v>
      </c>
      <c r="C11" s="19">
        <v>100</v>
      </c>
      <c r="D11" s="18">
        <f>565+4285</f>
        <v>4850</v>
      </c>
      <c r="E11" s="20">
        <f>1.36+10.28</f>
        <v>11.639999999999999</v>
      </c>
      <c r="F11" s="18">
        <f t="shared" si="0"/>
        <v>36834</v>
      </c>
      <c r="G11" s="20">
        <f t="shared" si="1"/>
        <v>88.36</v>
      </c>
    </row>
    <row r="12" spans="1:7" ht="18.75" x14ac:dyDescent="0.2">
      <c r="A12" s="17" t="s">
        <v>12</v>
      </c>
      <c r="B12" s="18">
        <v>9106</v>
      </c>
      <c r="C12" s="19">
        <v>100</v>
      </c>
      <c r="D12" s="18">
        <f>149+1060</f>
        <v>1209</v>
      </c>
      <c r="E12" s="20">
        <f>1.64+11.64</f>
        <v>13.280000000000001</v>
      </c>
      <c r="F12" s="18">
        <f t="shared" si="0"/>
        <v>7897</v>
      </c>
      <c r="G12" s="20">
        <f t="shared" si="1"/>
        <v>86.72</v>
      </c>
    </row>
    <row r="13" spans="1:7" ht="18.75" x14ac:dyDescent="0.2">
      <c r="A13" s="17" t="s">
        <v>13</v>
      </c>
      <c r="B13" s="18">
        <v>475</v>
      </c>
      <c r="C13" s="19">
        <v>100</v>
      </c>
      <c r="D13" s="18">
        <f>26+86</f>
        <v>112</v>
      </c>
      <c r="E13" s="20">
        <f>5.47+18.11</f>
        <v>23.58</v>
      </c>
      <c r="F13" s="18">
        <f t="shared" si="0"/>
        <v>363</v>
      </c>
      <c r="G13" s="20">
        <f t="shared" si="1"/>
        <v>76.42</v>
      </c>
    </row>
    <row r="14" spans="1:7" ht="19.5" x14ac:dyDescent="0.2">
      <c r="A14" s="21" t="s">
        <v>29</v>
      </c>
      <c r="B14" s="18">
        <v>51</v>
      </c>
      <c r="C14" s="19">
        <v>100</v>
      </c>
      <c r="D14" s="18">
        <f>4+18</f>
        <v>22</v>
      </c>
      <c r="E14" s="24">
        <f>7.84+35.29</f>
        <v>43.129999999999995</v>
      </c>
      <c r="F14" s="18">
        <f t="shared" si="0"/>
        <v>29</v>
      </c>
      <c r="G14" s="24">
        <f t="shared" si="1"/>
        <v>56.870000000000005</v>
      </c>
    </row>
    <row r="15" spans="1:7" x14ac:dyDescent="0.2">
      <c r="A15" s="51" t="s">
        <v>32</v>
      </c>
      <c r="B15" s="51"/>
      <c r="C15" s="51"/>
      <c r="D15" s="51"/>
      <c r="E15" s="51"/>
      <c r="F15" s="51"/>
      <c r="G15" s="51"/>
    </row>
  </sheetData>
  <mergeCells count="6">
    <mergeCell ref="A15:G15"/>
    <mergeCell ref="A3:A5"/>
    <mergeCell ref="B3:C4"/>
    <mergeCell ref="D3:G3"/>
    <mergeCell ref="D4:E4"/>
    <mergeCell ref="F4:G4"/>
  </mergeCells>
  <phoneticPr fontId="18" type="noConversion"/>
  <printOptions horizontalCentered="1" verticalCentered="1"/>
  <pageMargins left="0.70866141732283472" right="0.70866141732283472" top="1.1417322834645669" bottom="1.1417322834645669" header="0.74803149606299213" footer="0.74803149606299213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5"/>
  <sheetViews>
    <sheetView zoomScaleNormal="100" workbookViewId="0">
      <selection sqref="A1:G15"/>
    </sheetView>
  </sheetViews>
  <sheetFormatPr defaultRowHeight="12.75" x14ac:dyDescent="0.2"/>
  <cols>
    <col min="1" max="1" width="20" style="1" customWidth="1"/>
    <col min="2" max="2" width="11.28515625" style="1" customWidth="1"/>
    <col min="3" max="3" width="13.140625" style="1" customWidth="1"/>
    <col min="4" max="5" width="12.85546875" style="1" customWidth="1"/>
    <col min="6" max="6" width="11.28515625" style="1" customWidth="1"/>
    <col min="7" max="7" width="15.140625" style="1" customWidth="1"/>
    <col min="8" max="19" width="10.5703125" style="1" customWidth="1"/>
    <col min="20" max="1024" width="9.28515625" style="1" customWidth="1"/>
    <col min="1025" max="1025" width="9.140625" style="1" customWidth="1"/>
    <col min="1026" max="16384" width="9.140625" style="1"/>
  </cols>
  <sheetData>
    <row r="1" spans="1:7" ht="21" x14ac:dyDescent="0.2">
      <c r="A1" s="3" t="s">
        <v>33</v>
      </c>
      <c r="C1" s="4"/>
      <c r="D1" s="5"/>
      <c r="E1" s="4"/>
      <c r="F1" s="5"/>
      <c r="G1" s="4"/>
    </row>
    <row r="2" spans="1:7" x14ac:dyDescent="0.2">
      <c r="C2" s="4"/>
      <c r="D2" s="5"/>
      <c r="E2" s="4"/>
      <c r="F2" s="5"/>
      <c r="G2" s="4"/>
    </row>
    <row r="3" spans="1:7" ht="18.75" x14ac:dyDescent="0.2">
      <c r="A3" s="52" t="s">
        <v>0</v>
      </c>
      <c r="B3" s="53" t="s">
        <v>1</v>
      </c>
      <c r="C3" s="53"/>
      <c r="D3" s="54" t="s">
        <v>2</v>
      </c>
      <c r="E3" s="54"/>
      <c r="F3" s="54"/>
      <c r="G3" s="54"/>
    </row>
    <row r="4" spans="1:7" ht="18.75" x14ac:dyDescent="0.2">
      <c r="A4" s="52"/>
      <c r="B4" s="53"/>
      <c r="C4" s="53"/>
      <c r="D4" s="55" t="s">
        <v>28</v>
      </c>
      <c r="E4" s="55"/>
      <c r="F4" s="56" t="s">
        <v>3</v>
      </c>
      <c r="G4" s="56"/>
    </row>
    <row r="5" spans="1:7" ht="19.5" x14ac:dyDescent="0.2">
      <c r="A5" s="52"/>
      <c r="B5" s="6" t="s">
        <v>4</v>
      </c>
      <c r="C5" s="7" t="s">
        <v>5</v>
      </c>
      <c r="D5" s="6" t="s">
        <v>4</v>
      </c>
      <c r="E5" s="7" t="s">
        <v>5</v>
      </c>
      <c r="F5" s="6" t="s">
        <v>4</v>
      </c>
      <c r="G5" s="8" t="s">
        <v>5</v>
      </c>
    </row>
    <row r="6" spans="1:7" ht="16.5" x14ac:dyDescent="0.2">
      <c r="A6" s="9" t="s">
        <v>6</v>
      </c>
      <c r="B6" s="10">
        <v>176002</v>
      </c>
      <c r="C6" s="11">
        <v>100</v>
      </c>
      <c r="D6" s="10">
        <f>1667+16352</f>
        <v>18019</v>
      </c>
      <c r="E6" s="12">
        <f>D6/B6*100</f>
        <v>10.237951841456347</v>
      </c>
      <c r="F6" s="10">
        <f t="shared" ref="F6:F14" si="0">B6-D6</f>
        <v>157983</v>
      </c>
      <c r="G6" s="12">
        <f>F6/B6*100</f>
        <v>89.762048158543649</v>
      </c>
    </row>
    <row r="7" spans="1:7" ht="18.75" x14ac:dyDescent="0.2">
      <c r="A7" s="13" t="s">
        <v>7</v>
      </c>
      <c r="B7" s="14">
        <v>2334</v>
      </c>
      <c r="C7" s="15">
        <v>100</v>
      </c>
      <c r="D7" s="14">
        <f>249+31</f>
        <v>280</v>
      </c>
      <c r="E7" s="20">
        <f>1.33+10.67</f>
        <v>12</v>
      </c>
      <c r="F7" s="14">
        <f t="shared" si="0"/>
        <v>2054</v>
      </c>
      <c r="G7" s="20">
        <f t="shared" ref="G7:G14" si="1">C7-E7</f>
        <v>88</v>
      </c>
    </row>
    <row r="8" spans="1:7" ht="18.75" x14ac:dyDescent="0.2">
      <c r="A8" s="17" t="s">
        <v>8</v>
      </c>
      <c r="B8" s="18">
        <v>15081</v>
      </c>
      <c r="C8" s="19">
        <v>100</v>
      </c>
      <c r="D8" s="18">
        <f>100+1326</f>
        <v>1426</v>
      </c>
      <c r="E8" s="20">
        <f>0.66+8.79</f>
        <v>9.4499999999999993</v>
      </c>
      <c r="F8" s="18">
        <f t="shared" si="0"/>
        <v>13655</v>
      </c>
      <c r="G8" s="20">
        <f t="shared" si="1"/>
        <v>90.55</v>
      </c>
    </row>
    <row r="9" spans="1:7" ht="18.75" x14ac:dyDescent="0.2">
      <c r="A9" s="17" t="s">
        <v>9</v>
      </c>
      <c r="B9" s="18">
        <v>40861</v>
      </c>
      <c r="C9" s="19">
        <v>100</v>
      </c>
      <c r="D9" s="18">
        <f>276+3272</f>
        <v>3548</v>
      </c>
      <c r="E9" s="20">
        <f>0.68+8.01</f>
        <v>8.69</v>
      </c>
      <c r="F9" s="18">
        <f t="shared" si="0"/>
        <v>37313</v>
      </c>
      <c r="G9" s="20">
        <f t="shared" si="1"/>
        <v>91.31</v>
      </c>
    </row>
    <row r="10" spans="1:7" ht="18.75" x14ac:dyDescent="0.2">
      <c r="A10" s="17" t="s">
        <v>10</v>
      </c>
      <c r="B10" s="18">
        <v>63277</v>
      </c>
      <c r="C10" s="19">
        <v>100</v>
      </c>
      <c r="D10" s="18">
        <f>551+5547</f>
        <v>6098</v>
      </c>
      <c r="E10" s="20">
        <f>0.87+8.77</f>
        <v>9.6399999999999988</v>
      </c>
      <c r="F10" s="18">
        <f t="shared" si="0"/>
        <v>57179</v>
      </c>
      <c r="G10" s="20">
        <f t="shared" si="1"/>
        <v>90.36</v>
      </c>
    </row>
    <row r="11" spans="1:7" ht="18.75" x14ac:dyDescent="0.2">
      <c r="A11" s="17" t="s">
        <v>11</v>
      </c>
      <c r="B11" s="18">
        <v>44810</v>
      </c>
      <c r="C11" s="19">
        <v>100</v>
      </c>
      <c r="D11" s="18">
        <f>534+4765</f>
        <v>5299</v>
      </c>
      <c r="E11" s="20">
        <f>1.19+10.63</f>
        <v>11.82</v>
      </c>
      <c r="F11" s="18">
        <f t="shared" si="0"/>
        <v>39511</v>
      </c>
      <c r="G11" s="20">
        <f t="shared" si="1"/>
        <v>88.18</v>
      </c>
    </row>
    <row r="12" spans="1:7" ht="18.75" x14ac:dyDescent="0.2">
      <c r="A12" s="17" t="s">
        <v>12</v>
      </c>
      <c r="B12" s="18">
        <v>9179</v>
      </c>
      <c r="C12" s="19">
        <v>100</v>
      </c>
      <c r="D12" s="18">
        <f>159+1087</f>
        <v>1246</v>
      </c>
      <c r="E12" s="20">
        <f>1.73+11.84</f>
        <v>13.57</v>
      </c>
      <c r="F12" s="18">
        <f t="shared" si="0"/>
        <v>7933</v>
      </c>
      <c r="G12" s="20">
        <f t="shared" si="1"/>
        <v>86.43</v>
      </c>
    </row>
    <row r="13" spans="1:7" ht="18.75" x14ac:dyDescent="0.2">
      <c r="A13" s="17" t="s">
        <v>13</v>
      </c>
      <c r="B13" s="18">
        <v>418</v>
      </c>
      <c r="C13" s="19">
        <v>100</v>
      </c>
      <c r="D13" s="18">
        <f>16+90</f>
        <v>106</v>
      </c>
      <c r="E13" s="20">
        <f>3.83+21.53</f>
        <v>25.36</v>
      </c>
      <c r="F13" s="18">
        <f t="shared" si="0"/>
        <v>312</v>
      </c>
      <c r="G13" s="20">
        <f t="shared" si="1"/>
        <v>74.64</v>
      </c>
    </row>
    <row r="14" spans="1:7" ht="19.5" x14ac:dyDescent="0.2">
      <c r="A14" s="21" t="s">
        <v>29</v>
      </c>
      <c r="B14" s="18">
        <v>42</v>
      </c>
      <c r="C14" s="19">
        <v>100</v>
      </c>
      <c r="D14" s="18">
        <v>16</v>
      </c>
      <c r="E14" s="24">
        <v>38.1</v>
      </c>
      <c r="F14" s="18">
        <f t="shared" si="0"/>
        <v>26</v>
      </c>
      <c r="G14" s="24">
        <f t="shared" si="1"/>
        <v>61.9</v>
      </c>
    </row>
    <row r="15" spans="1:7" x14ac:dyDescent="0.2">
      <c r="A15" s="51" t="s">
        <v>34</v>
      </c>
      <c r="B15" s="51"/>
      <c r="C15" s="51"/>
      <c r="D15" s="51"/>
      <c r="E15" s="51"/>
      <c r="F15" s="51"/>
      <c r="G15" s="51"/>
    </row>
  </sheetData>
  <mergeCells count="6">
    <mergeCell ref="A15:G15"/>
    <mergeCell ref="A3:A5"/>
    <mergeCell ref="B3:C4"/>
    <mergeCell ref="D3:G3"/>
    <mergeCell ref="D4:E4"/>
    <mergeCell ref="F4:G4"/>
  </mergeCells>
  <phoneticPr fontId="18" type="noConversion"/>
  <printOptions horizontalCentered="1" verticalCentered="1"/>
  <pageMargins left="0.70866141732283472" right="0.70866141732283472" top="1.1417322834645669" bottom="1.1417322834645669" header="0.74803149606299213" footer="0.7480314960629921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5"/>
  <sheetViews>
    <sheetView zoomScaleNormal="100" workbookViewId="0">
      <selection activeCell="I20" sqref="I20"/>
    </sheetView>
  </sheetViews>
  <sheetFormatPr defaultRowHeight="12.75" x14ac:dyDescent="0.2"/>
  <cols>
    <col min="1" max="1" width="20" style="1" customWidth="1"/>
    <col min="2" max="2" width="11.28515625" style="1" customWidth="1"/>
    <col min="3" max="3" width="13.140625" style="1" customWidth="1"/>
    <col min="4" max="5" width="12.85546875" style="1" customWidth="1"/>
    <col min="6" max="6" width="11.28515625" style="1" customWidth="1"/>
    <col min="7" max="7" width="15.140625" style="1" customWidth="1"/>
    <col min="8" max="19" width="10.5703125" style="1" customWidth="1"/>
    <col min="20" max="1024" width="9.28515625" style="1" customWidth="1"/>
    <col min="1025" max="1025" width="9.140625" style="1" customWidth="1"/>
    <col min="1026" max="16384" width="9.140625" style="1"/>
  </cols>
  <sheetData>
    <row r="1" spans="1:12" ht="21" x14ac:dyDescent="0.2">
      <c r="A1" s="3" t="s">
        <v>35</v>
      </c>
      <c r="C1" s="4"/>
      <c r="D1" s="5"/>
      <c r="E1" s="4"/>
      <c r="F1" s="5"/>
      <c r="G1" s="4"/>
      <c r="H1" s="5"/>
      <c r="I1" s="4"/>
      <c r="J1" s="5"/>
      <c r="K1" s="4"/>
      <c r="L1" s="5"/>
    </row>
    <row r="2" spans="1:12" ht="5.45" customHeight="1" x14ac:dyDescent="0.2">
      <c r="C2" s="4"/>
      <c r="D2" s="5"/>
      <c r="E2" s="4"/>
      <c r="F2" s="5"/>
      <c r="G2" s="4"/>
      <c r="H2" s="5"/>
      <c r="I2" s="4"/>
      <c r="J2" s="5"/>
      <c r="K2" s="4"/>
      <c r="L2" s="5"/>
    </row>
    <row r="3" spans="1:12" ht="18.75" x14ac:dyDescent="0.2">
      <c r="A3" s="52" t="s">
        <v>0</v>
      </c>
      <c r="B3" s="53" t="s">
        <v>1</v>
      </c>
      <c r="C3" s="53"/>
      <c r="D3" s="54" t="s">
        <v>2</v>
      </c>
      <c r="E3" s="54"/>
      <c r="F3" s="54"/>
      <c r="G3" s="54"/>
    </row>
    <row r="4" spans="1:12" ht="36" customHeight="1" x14ac:dyDescent="0.2">
      <c r="A4" s="52"/>
      <c r="B4" s="53"/>
      <c r="C4" s="53"/>
      <c r="D4" s="55" t="s">
        <v>28</v>
      </c>
      <c r="E4" s="55"/>
      <c r="F4" s="56" t="s">
        <v>3</v>
      </c>
      <c r="G4" s="56"/>
    </row>
    <row r="5" spans="1:12" ht="19.5" x14ac:dyDescent="0.2">
      <c r="A5" s="52"/>
      <c r="B5" s="6" t="s">
        <v>4</v>
      </c>
      <c r="C5" s="7" t="s">
        <v>5</v>
      </c>
      <c r="D5" s="6" t="s">
        <v>4</v>
      </c>
      <c r="E5" s="7" t="s">
        <v>5</v>
      </c>
      <c r="F5" s="6" t="s">
        <v>4</v>
      </c>
      <c r="G5" s="8" t="s">
        <v>5</v>
      </c>
    </row>
    <row r="6" spans="1:12" ht="24" customHeight="1" x14ac:dyDescent="0.2">
      <c r="A6" s="9" t="s">
        <v>6</v>
      </c>
      <c r="B6" s="10">
        <v>181083</v>
      </c>
      <c r="C6" s="11">
        <v>100</v>
      </c>
      <c r="D6" s="10">
        <v>17625</v>
      </c>
      <c r="E6" s="12">
        <f>D6/B6*100</f>
        <v>9.7331058133563069</v>
      </c>
      <c r="F6" s="10">
        <v>163458</v>
      </c>
      <c r="G6" s="12">
        <f>F6/B6*100</f>
        <v>90.266894186643697</v>
      </c>
    </row>
    <row r="7" spans="1:12" ht="18.75" x14ac:dyDescent="0.2">
      <c r="A7" s="13" t="s">
        <v>7</v>
      </c>
      <c r="B7" s="14">
        <v>2419</v>
      </c>
      <c r="C7" s="15">
        <v>100</v>
      </c>
      <c r="D7" s="14">
        <v>305</v>
      </c>
      <c r="E7" s="20">
        <v>12.61</v>
      </c>
      <c r="F7" s="14">
        <v>2114</v>
      </c>
      <c r="G7" s="20">
        <v>87.39</v>
      </c>
    </row>
    <row r="8" spans="1:12" ht="18.75" x14ac:dyDescent="0.2">
      <c r="A8" s="17" t="s">
        <v>8</v>
      </c>
      <c r="B8" s="18">
        <v>15580</v>
      </c>
      <c r="C8" s="19">
        <v>100</v>
      </c>
      <c r="D8" s="18">
        <v>1391</v>
      </c>
      <c r="E8" s="20">
        <v>8.93</v>
      </c>
      <c r="F8" s="18">
        <v>14189</v>
      </c>
      <c r="G8" s="20">
        <v>91.07</v>
      </c>
    </row>
    <row r="9" spans="1:12" ht="18.75" x14ac:dyDescent="0.2">
      <c r="A9" s="17" t="s">
        <v>9</v>
      </c>
      <c r="B9" s="18">
        <v>42401</v>
      </c>
      <c r="C9" s="19">
        <v>100</v>
      </c>
      <c r="D9" s="18">
        <v>3475</v>
      </c>
      <c r="E9" s="20">
        <v>8.1999999999999993</v>
      </c>
      <c r="F9" s="18">
        <v>38926</v>
      </c>
      <c r="G9" s="20">
        <v>91.8</v>
      </c>
    </row>
    <row r="10" spans="1:12" ht="18.75" x14ac:dyDescent="0.2">
      <c r="A10" s="17" t="s">
        <v>10</v>
      </c>
      <c r="B10" s="18">
        <v>66161</v>
      </c>
      <c r="C10" s="19">
        <v>100</v>
      </c>
      <c r="D10" s="18">
        <v>6102</v>
      </c>
      <c r="E10" s="20">
        <v>9.2200000000000006</v>
      </c>
      <c r="F10" s="18">
        <v>60059</v>
      </c>
      <c r="G10" s="20">
        <v>90.78</v>
      </c>
    </row>
    <row r="11" spans="1:12" ht="18.75" x14ac:dyDescent="0.2">
      <c r="A11" s="17" t="s">
        <v>11</v>
      </c>
      <c r="B11" s="18">
        <v>45524</v>
      </c>
      <c r="C11" s="19">
        <v>100</v>
      </c>
      <c r="D11" s="18">
        <v>5174</v>
      </c>
      <c r="E11" s="20">
        <v>11.37</v>
      </c>
      <c r="F11" s="18">
        <v>40350</v>
      </c>
      <c r="G11" s="20">
        <v>88.63</v>
      </c>
    </row>
    <row r="12" spans="1:12" ht="18.75" x14ac:dyDescent="0.2">
      <c r="A12" s="17" t="s">
        <v>12</v>
      </c>
      <c r="B12" s="18">
        <v>8565</v>
      </c>
      <c r="C12" s="19">
        <v>100</v>
      </c>
      <c r="D12" s="18">
        <v>1075</v>
      </c>
      <c r="E12" s="20">
        <v>12.55</v>
      </c>
      <c r="F12" s="18">
        <v>7490</v>
      </c>
      <c r="G12" s="20">
        <v>87.45</v>
      </c>
    </row>
    <row r="13" spans="1:12" ht="18.75" x14ac:dyDescent="0.2">
      <c r="A13" s="17" t="s">
        <v>13</v>
      </c>
      <c r="B13" s="18">
        <v>403</v>
      </c>
      <c r="C13" s="19">
        <v>100</v>
      </c>
      <c r="D13" s="18">
        <v>91</v>
      </c>
      <c r="E13" s="20">
        <v>22.58</v>
      </c>
      <c r="F13" s="18">
        <v>312</v>
      </c>
      <c r="G13" s="20">
        <v>77.42</v>
      </c>
    </row>
    <row r="14" spans="1:12" ht="19.5" x14ac:dyDescent="0.2">
      <c r="A14" s="21" t="s">
        <v>29</v>
      </c>
      <c r="B14" s="18">
        <v>30</v>
      </c>
      <c r="C14" s="19">
        <v>100</v>
      </c>
      <c r="D14" s="18">
        <v>12</v>
      </c>
      <c r="E14" s="24">
        <v>40</v>
      </c>
      <c r="F14" s="18">
        <v>18</v>
      </c>
      <c r="G14" s="24">
        <v>60</v>
      </c>
    </row>
    <row r="15" spans="1:12" x14ac:dyDescent="0.2">
      <c r="A15" s="51" t="s">
        <v>36</v>
      </c>
      <c r="B15" s="51"/>
      <c r="C15" s="51"/>
      <c r="D15" s="51"/>
      <c r="E15" s="51"/>
      <c r="F15" s="51"/>
      <c r="G15" s="51"/>
    </row>
  </sheetData>
  <mergeCells count="6">
    <mergeCell ref="A15:G15"/>
    <mergeCell ref="A3:A5"/>
    <mergeCell ref="B3:C4"/>
    <mergeCell ref="D3:G3"/>
    <mergeCell ref="D4:E4"/>
    <mergeCell ref="F4:G4"/>
  </mergeCells>
  <phoneticPr fontId="18" type="noConversion"/>
  <printOptions horizontalCentered="1" verticalCentered="1"/>
  <pageMargins left="0.70866141732283472" right="0.70866141732283472" top="1.1417322834645669" bottom="1.1417322834645669" header="0.74803149606299213" footer="0.7480314960629921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241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6</vt:i4>
      </vt:variant>
    </vt:vector>
  </HeadingPairs>
  <TitlesOfParts>
    <vt:vector size="13" baseType="lpstr">
      <vt:lpstr>2024</vt:lpstr>
      <vt:lpstr>2023</vt:lpstr>
      <vt:lpstr>2022</vt:lpstr>
      <vt:lpstr>2021</vt:lpstr>
      <vt:lpstr>2020</vt:lpstr>
      <vt:lpstr>2019</vt:lpstr>
      <vt:lpstr>2018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劉怡妏@監測研究及健康教育組</dc:creator>
  <cp:lastModifiedBy>魏郁瑄</cp:lastModifiedBy>
  <cp:revision>7</cp:revision>
  <cp:lastPrinted>2025-02-08T07:36:10Z</cp:lastPrinted>
  <dcterms:created xsi:type="dcterms:W3CDTF">2021-01-14T07:00:54Z</dcterms:created>
  <dcterms:modified xsi:type="dcterms:W3CDTF">2026-04-08T01:01:27Z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